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Account Transactions" sheetId="1" r:id="rId1"/>
    <sheet name="Donations for 2010" sheetId="2" r:id="rId2"/>
    <sheet name="Donations for 2009" sheetId="3" r:id="rId3"/>
  </sheets>
  <definedNames>
    <definedName name="_xlfn.AVERAGEIF" hidden="1">#NAME?</definedName>
    <definedName name="_xlnm.Print_Area" localSheetId="0">'Account Transactions'!$B:$F</definedName>
    <definedName name="_xlnm.Print_Area" localSheetId="1">'Donations for 2010'!$B:$M</definedName>
  </definedNames>
  <calcPr fullCalcOnLoad="1"/>
</workbook>
</file>

<file path=xl/comments1.xml><?xml version="1.0" encoding="utf-8"?>
<comments xmlns="http://schemas.openxmlformats.org/spreadsheetml/2006/main">
  <authors>
    <author>Keith Jordan</author>
    <author>Keith</author>
  </authors>
  <commentList>
    <comment ref="E9" authorId="0">
      <text>
        <r>
          <rPr>
            <b/>
            <sz val="8"/>
            <rFont val="Tahoma"/>
            <family val="2"/>
          </rPr>
          <t>Keith Jordan:</t>
        </r>
        <r>
          <rPr>
            <sz val="8"/>
            <rFont val="Tahoma"/>
            <family val="2"/>
          </rPr>
          <t xml:space="preserve">
Difference between debit and credit is due to exchange rate fluctuations</t>
        </r>
      </text>
    </comment>
    <comment ref="D53" authorId="1">
      <text>
        <r>
          <rPr>
            <b/>
            <sz val="9"/>
            <rFont val="Tahoma"/>
            <family val="2"/>
          </rPr>
          <t>Keith:</t>
        </r>
        <r>
          <rPr>
            <sz val="9"/>
            <rFont val="Tahoma"/>
            <family val="2"/>
          </rPr>
          <t xml:space="preserve">
USD $149.25</t>
        </r>
      </text>
    </comment>
  </commentList>
</comments>
</file>

<file path=xl/sharedStrings.xml><?xml version="1.0" encoding="utf-8"?>
<sst xmlns="http://schemas.openxmlformats.org/spreadsheetml/2006/main" count="710" uniqueCount="191">
  <si>
    <t>Product</t>
  </si>
  <si>
    <t>USD</t>
  </si>
  <si>
    <t>Euro</t>
  </si>
  <si>
    <t>GBP</t>
  </si>
  <si>
    <t xml:space="preserve"> Type </t>
  </si>
  <si>
    <t xml:space="preserve"> To/From </t>
  </si>
  <si>
    <t xml:space="preserve"> Name/Email/Phone </t>
  </si>
  <si>
    <t xml:space="preserve"> Date </t>
  </si>
  <si>
    <t xml:space="preserve"> Status </t>
  </si>
  <si>
    <t xml:space="preserve"> Details </t>
  </si>
  <si>
    <t xml:space="preserve"> Action </t>
  </si>
  <si>
    <t xml:space="preserve">Amount  </t>
  </si>
  <si>
    <t xml:space="preserve"> Fee</t>
  </si>
  <si>
    <t>In USD</t>
  </si>
  <si>
    <t>CURR</t>
  </si>
  <si>
    <t>Total</t>
  </si>
  <si>
    <t>Total Donations</t>
  </si>
  <si>
    <t>Donations Needed</t>
  </si>
  <si>
    <t>Total Cost (USD)</t>
  </si>
  <si>
    <t>Progress</t>
  </si>
  <si>
    <t xml:space="preserve">Server Names: </t>
  </si>
  <si>
    <t>EURO</t>
  </si>
  <si>
    <t>Donations List</t>
  </si>
  <si>
    <t>Net</t>
  </si>
  <si>
    <t>Total Cost</t>
  </si>
  <si>
    <t>In GBP</t>
  </si>
  <si>
    <t>Euros</t>
  </si>
  <si>
    <t>Exchange Rates as of 31/11/08</t>
  </si>
  <si>
    <t>VPS Business &amp; STD Host</t>
  </si>
  <si>
    <t>Trans Date</t>
  </si>
  <si>
    <t>Transaction Details</t>
  </si>
  <si>
    <t>Debit</t>
  </si>
  <si>
    <t>Credit</t>
  </si>
  <si>
    <t>Balance</t>
  </si>
  <si>
    <t>Donations Net December 2007</t>
  </si>
  <si>
    <t>NPF iPower.com Server Alpha 6 mths Rental</t>
  </si>
  <si>
    <t>NPF iPower.com Server SQL Server 6 mths Rental</t>
  </si>
  <si>
    <t>Refund on iPower.com SQL 6mths server Server</t>
  </si>
  <si>
    <t>1&amp;1Internet Server Rental - May 2008 - Free &amp; Setup</t>
  </si>
  <si>
    <t>1&amp;1Internet Server Rental - Jun 2008 - Free</t>
  </si>
  <si>
    <t>1&amp;1Internet Server Rental - Jul 2008 - Free</t>
  </si>
  <si>
    <t>1&amp;1Internet Server Rental - Aug 2008</t>
  </si>
  <si>
    <t>1&amp;1Internet Server Rental - Sep 2008</t>
  </si>
  <si>
    <t>1&amp;1Internet Server Rental - Oct 2008</t>
  </si>
  <si>
    <t>GoDaddy Backup Server - Oct 2008</t>
  </si>
  <si>
    <t>1&amp;1Internet Server Rental - Nov 2008</t>
  </si>
  <si>
    <t>neptunepinkfloyd.info Domain Purchase</t>
  </si>
  <si>
    <t>GoDaddy Backup Server - Nov 2008</t>
  </si>
  <si>
    <t>1&amp;1Internet Server Rental - Dec 2008</t>
  </si>
  <si>
    <t>GoDaddy Backup Server - Dec 2008</t>
  </si>
  <si>
    <t>1&amp;1Internet Server Rental - Jan 2009</t>
  </si>
  <si>
    <t>GoDaddy Backup Server - Jan 2009</t>
  </si>
  <si>
    <t>1&amp;1Internet Server Rental - Feb 2009</t>
  </si>
  <si>
    <t>GoDaddy Backup Server - Feb 2009</t>
  </si>
  <si>
    <t>1&amp;1Internet Server Rental - Mar 2009</t>
  </si>
  <si>
    <t>GoDaddy Backup Server - Mar 2009</t>
  </si>
  <si>
    <t>1&amp;1Internet Server Rental - Apr 2009</t>
  </si>
  <si>
    <t>GoDaddy Backup Server - Apr 2009</t>
  </si>
  <si>
    <t>1&amp;1Internet Server Rental - May 2009</t>
  </si>
  <si>
    <t>GoDaddy Backup Server - May 2009</t>
  </si>
  <si>
    <t>1&amp;1Internet Server Rental - Jun 2009</t>
  </si>
  <si>
    <t>GoDaddy Backup Server - Jun 2009</t>
  </si>
  <si>
    <t>1&amp;1Internet Server Rental - Jul 2009</t>
  </si>
  <si>
    <t>GoDaddy Backup Server - Jul 2009</t>
  </si>
  <si>
    <t>1&amp;1Internet Server Rental - Aug 2009</t>
  </si>
  <si>
    <t>GoDaddy Backup Server - Aug 2009</t>
  </si>
  <si>
    <t>1&amp;1Internet Server Rental - Sep 2009</t>
  </si>
  <si>
    <t>GoDaddy Backup Server - Sep 2009</t>
  </si>
  <si>
    <t>1&amp;1Internet Server Rental - Oct 2009</t>
  </si>
  <si>
    <t>GoDaddy Backup Server - Oct 2009</t>
  </si>
  <si>
    <t>1&amp;1Internet Server Rental - Nov 2009</t>
  </si>
  <si>
    <t>GoDaddy Backup Server - Nov 2009</t>
  </si>
  <si>
    <t>1&amp;1Internet Server Rental - Dec 2009</t>
  </si>
  <si>
    <t>GoDaddy Backup Server - Dec 2009</t>
  </si>
  <si>
    <t>1and1.co.uk &amp; GoDaddy.com</t>
  </si>
  <si>
    <t>NPF Server Donations - For 2009</t>
  </si>
  <si>
    <t xml:space="preserve"> Donation  </t>
  </si>
  <si>
    <t xml:space="preserve"> From </t>
  </si>
  <si>
    <t xml:space="preserve"> Brenda Stones </t>
  </si>
  <si>
    <t xml:space="preserve"> 31 Oct. 2008 </t>
  </si>
  <si>
    <t xml:space="preserve"> Completed </t>
  </si>
  <si>
    <t xml:space="preserve">  </t>
  </si>
  <si>
    <t xml:space="preserve"> Keith Jordan</t>
  </si>
  <si>
    <t>Total By Cur £</t>
  </si>
  <si>
    <t xml:space="preserve"> Robert Morgan </t>
  </si>
  <si>
    <t xml:space="preserve"> Cheque</t>
  </si>
  <si>
    <t xml:space="preserve"> Gary (ddebil)</t>
  </si>
  <si>
    <t xml:space="preserve"> Carl Wheeler </t>
  </si>
  <si>
    <t xml:space="preserve"> 1 Nov. 2008 </t>
  </si>
  <si>
    <t xml:space="preserve"> Beowulf</t>
  </si>
  <si>
    <t xml:space="preserve"> David Gee </t>
  </si>
  <si>
    <t xml:space="preserve"> David Schindler </t>
  </si>
  <si>
    <t xml:space="preserve"> Daniel Kinney </t>
  </si>
  <si>
    <t xml:space="preserve"> Jack Sardegna </t>
  </si>
  <si>
    <t xml:space="preserve"> Colin Cartwright </t>
  </si>
  <si>
    <t xml:space="preserve"> Branimir Kucar </t>
  </si>
  <si>
    <t xml:space="preserve"> alex bunning </t>
  </si>
  <si>
    <t xml:space="preserve"> Mags</t>
  </si>
  <si>
    <t xml:space="preserve"> daniel brown </t>
  </si>
  <si>
    <t xml:space="preserve"> Nicholas Hawes </t>
  </si>
  <si>
    <t xml:space="preserve"> Shona Owens </t>
  </si>
  <si>
    <t xml:space="preserve"> 2 Nov. 2008 </t>
  </si>
  <si>
    <t xml:space="preserve"> Michael King </t>
  </si>
  <si>
    <t xml:space="preserve"> Douglas Anderson </t>
  </si>
  <si>
    <t xml:space="preserve"> Peter Taylor </t>
  </si>
  <si>
    <t xml:space="preserve"> Sarah Siefert </t>
  </si>
  <si>
    <t xml:space="preserve"> Fever Tech Communications </t>
  </si>
  <si>
    <t xml:space="preserve"> Peter Graves T/A Peter Graves Internet Development </t>
  </si>
  <si>
    <t xml:space="preserve"> walter michulka </t>
  </si>
  <si>
    <t xml:space="preserve"> J F </t>
  </si>
  <si>
    <t xml:space="preserve"> Patricia Del Franco </t>
  </si>
  <si>
    <t xml:space="preserve"> Deborah Jackson </t>
  </si>
  <si>
    <t xml:space="preserve"> Vahur Tamm </t>
  </si>
  <si>
    <t xml:space="preserve"> Nicolaos Kelaidis </t>
  </si>
  <si>
    <t xml:space="preserve"> Roger Sharples </t>
  </si>
  <si>
    <t xml:space="preserve"> WILLIAM CARRUTH </t>
  </si>
  <si>
    <t xml:space="preserve"> Meister</t>
  </si>
  <si>
    <t>NPF Donations Dec 2008</t>
  </si>
  <si>
    <t>Pingdom.com Server Uptime Monitoring &amp; Alerts 12ths</t>
  </si>
  <si>
    <t>Neptunepinkfloyd.info domain renewal 2 yrs</t>
  </si>
  <si>
    <t>Neptunepinkfloyd.co.uk domain renewal 2 yrs</t>
  </si>
  <si>
    <t>Exchange Rates as of 11/09/09</t>
  </si>
  <si>
    <t>NPF Server Donations - For 2010</t>
  </si>
  <si>
    <t>Donation Received</t>
  </si>
  <si>
    <t>Robert Morgan</t>
  </si>
  <si>
    <t>Completed</t>
  </si>
  <si>
    <t>From</t>
  </si>
  <si>
    <t>Branimir Kucar</t>
  </si>
  <si>
    <t>EUR</t>
  </si>
  <si>
    <t>Deborah Jackson</t>
  </si>
  <si>
    <t>Total Needed</t>
  </si>
  <si>
    <t>Total Raised</t>
  </si>
  <si>
    <t>Brenda Stones</t>
  </si>
  <si>
    <t>Carl Wheeler</t>
  </si>
  <si>
    <t>Christopher Jewels</t>
  </si>
  <si>
    <t>Peter Puyk</t>
  </si>
  <si>
    <t>Marc Vanhoeck</t>
  </si>
  <si>
    <t>Lesley Farbridge</t>
  </si>
  <si>
    <t>Richard Shafto</t>
  </si>
  <si>
    <t>Tanase Leonard</t>
  </si>
  <si>
    <t>Marian Skwarnecki</t>
  </si>
  <si>
    <t>David Schindler</t>
  </si>
  <si>
    <t>Patricia Del Franco</t>
  </si>
  <si>
    <t>Bruc Thomas</t>
  </si>
  <si>
    <t>Sakari Lehtonen</t>
  </si>
  <si>
    <t>Daniel Kinney</t>
  </si>
  <si>
    <t>Christine Terbijhe</t>
  </si>
  <si>
    <t>Paul Jones</t>
  </si>
  <si>
    <t>Niels Vistisen</t>
  </si>
  <si>
    <t>Bob Johnson</t>
  </si>
  <si>
    <t>Michael King</t>
  </si>
  <si>
    <t>Karsten Lessing</t>
  </si>
  <si>
    <t>Raghuram S</t>
  </si>
  <si>
    <t>Roger Sharples</t>
  </si>
  <si>
    <t>Deborah Mecum</t>
  </si>
  <si>
    <t>Andrew Bishop</t>
  </si>
  <si>
    <t>Robert Wohlgemuth</t>
  </si>
  <si>
    <t>Amin El Khalifa</t>
  </si>
  <si>
    <t>Neil Rumbold</t>
  </si>
  <si>
    <t>Ray Connell</t>
  </si>
  <si>
    <t>Helen Geier</t>
  </si>
  <si>
    <t>Jan Bouwman</t>
  </si>
  <si>
    <t>Teresa Northrop</t>
  </si>
  <si>
    <t>Marioluca Bariona</t>
  </si>
  <si>
    <t>Arthur Carran</t>
  </si>
  <si>
    <t>Paul Webster</t>
  </si>
  <si>
    <t>James Chanler</t>
  </si>
  <si>
    <t>Neil Pudney</t>
  </si>
  <si>
    <t>Ingo Andruschkewitsch</t>
  </si>
  <si>
    <t>David Wray</t>
  </si>
  <si>
    <t>Name</t>
  </si>
  <si>
    <t>Currency</t>
  </si>
  <si>
    <t>Jakob Brix-Thomsen</t>
  </si>
  <si>
    <t>Egbert Klein</t>
  </si>
  <si>
    <t>Cleber Alves</t>
  </si>
  <si>
    <t>Fred Westfall</t>
  </si>
  <si>
    <t>Gary Green</t>
  </si>
  <si>
    <t>Ryan Staniszeski</t>
  </si>
  <si>
    <t>William Stout</t>
  </si>
  <si>
    <t>C L Fath, Dds</t>
  </si>
  <si>
    <t>Klement Kondratovich</t>
  </si>
  <si>
    <t>John Lent</t>
  </si>
  <si>
    <t>Genevieve Le Bas</t>
  </si>
  <si>
    <t>A G Larwood</t>
  </si>
  <si>
    <t>Fernando Sousa</t>
  </si>
  <si>
    <t>Oscar Ugalde Nieto</t>
  </si>
  <si>
    <t>Tommy Shreenan</t>
  </si>
  <si>
    <t>Richard Thresh</t>
  </si>
  <si>
    <t>Alan Michael Ruxton</t>
  </si>
  <si>
    <t>Awertart</t>
  </si>
  <si>
    <t>NPF Donations for 2010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</si>
</sst>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_ ;[Red]\-[$$-409]#,##0.00\ "/>
    <numFmt numFmtId="173" formatCode="_-[$$-409]* #,##0.00_ ;_-[$$-409]* \-#,##0.00\ ;_-[$$-409]* &quot;-&quot;??_ ;_-@_ "/>
    <numFmt numFmtId="174" formatCode="[$$-409]#,##0.00"/>
    <numFmt numFmtId="175" formatCode="[$€-2]\ #,##0.00;[Red]\-[$€-2]\ 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_-[$€-2]\ * #,##0.00_-;\-[$€-2]\ * #,##0.00_-;_-[$€-2]\ * &quot;-&quot;??_-;_-@_-"/>
    <numFmt numFmtId="182" formatCode="mmm\-yyyy"/>
    <numFmt numFmtId="183" formatCode="[$-809]dd\ mmmm\ yyyy"/>
    <numFmt numFmtId="184" formatCode="&quot;£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3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3" fontId="4" fillId="0" borderId="0" xfId="0" applyNumberFormat="1" applyFont="1" applyFill="1" applyAlignment="1">
      <alignment horizontal="left"/>
    </xf>
    <xf numFmtId="173" fontId="0" fillId="0" borderId="0" xfId="0" applyNumberFormat="1" applyAlignment="1">
      <alignment horizontal="left"/>
    </xf>
    <xf numFmtId="173" fontId="1" fillId="0" borderId="10" xfId="0" applyNumberFormat="1" applyFont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172" fontId="0" fillId="0" borderId="11" xfId="0" applyNumberForma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0" fontId="1" fillId="35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5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0" fontId="0" fillId="0" borderId="11" xfId="0" applyNumberFormat="1" applyFill="1" applyBorder="1" applyAlignment="1">
      <alignment horizontal="right"/>
    </xf>
    <xf numFmtId="44" fontId="0" fillId="0" borderId="0" xfId="0" applyNumberFormat="1" applyAlignment="1">
      <alignment/>
    </xf>
    <xf numFmtId="181" fontId="0" fillId="0" borderId="0" xfId="0" applyNumberFormat="1" applyAlignment="1">
      <alignment/>
    </xf>
    <xf numFmtId="44" fontId="1" fillId="0" borderId="10" xfId="0" applyNumberFormat="1" applyFont="1" applyBorder="1" applyAlignment="1">
      <alignment horizontal="left"/>
    </xf>
    <xf numFmtId="181" fontId="1" fillId="0" borderId="10" xfId="0" applyNumberFormat="1" applyFont="1" applyBorder="1" applyAlignment="1">
      <alignment horizontal="left"/>
    </xf>
    <xf numFmtId="173" fontId="4" fillId="36" borderId="0" xfId="0" applyNumberFormat="1" applyFont="1" applyFill="1" applyAlignment="1">
      <alignment horizontal="center"/>
    </xf>
    <xf numFmtId="8" fontId="0" fillId="0" borderId="0" xfId="0" applyNumberFormat="1" applyAlignment="1">
      <alignment horizontal="left"/>
    </xf>
    <xf numFmtId="44" fontId="0" fillId="0" borderId="11" xfId="0" applyNumberFormat="1" applyBorder="1" applyAlignment="1">
      <alignment horizontal="right"/>
    </xf>
    <xf numFmtId="0" fontId="4" fillId="36" borderId="0" xfId="0" applyFont="1" applyFill="1" applyAlignment="1">
      <alignment horizontal="left"/>
    </xf>
    <xf numFmtId="0" fontId="8" fillId="0" borderId="0" xfId="0" applyFont="1" applyAlignment="1">
      <alignment/>
    </xf>
    <xf numFmtId="0" fontId="1" fillId="37" borderId="11" xfId="0" applyFont="1" applyFill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171" fontId="0" fillId="0" borderId="0" xfId="42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4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8" fontId="0" fillId="35" borderId="11" xfId="0" applyNumberFormat="1" applyFill="1" applyBorder="1" applyAlignment="1">
      <alignment/>
    </xf>
    <xf numFmtId="8" fontId="1" fillId="0" borderId="11" xfId="0" applyNumberFormat="1" applyFont="1" applyBorder="1" applyAlignment="1">
      <alignment horizontal="right"/>
    </xf>
    <xf numFmtId="9" fontId="0" fillId="0" borderId="0" xfId="42" applyNumberFormat="1" applyFont="1" applyAlignment="1">
      <alignment/>
    </xf>
    <xf numFmtId="172" fontId="0" fillId="0" borderId="11" xfId="0" applyNumberFormat="1" applyFill="1" applyBorder="1" applyAlignment="1">
      <alignment horizontal="right"/>
    </xf>
    <xf numFmtId="8" fontId="0" fillId="0" borderId="0" xfId="0" applyNumberFormat="1" applyAlignment="1">
      <alignment/>
    </xf>
    <xf numFmtId="8" fontId="1" fillId="37" borderId="11" xfId="0" applyNumberFormat="1" applyFont="1" applyFill="1" applyBorder="1" applyAlignment="1">
      <alignment/>
    </xf>
    <xf numFmtId="8" fontId="0" fillId="0" borderId="11" xfId="0" applyNumberFormat="1" applyFill="1" applyBorder="1" applyAlignment="1">
      <alignment/>
    </xf>
    <xf numFmtId="8" fontId="0" fillId="16" borderId="11" xfId="0" applyNumberFormat="1" applyFill="1" applyBorder="1" applyAlignment="1">
      <alignment/>
    </xf>
    <xf numFmtId="8" fontId="0" fillId="38" borderId="11" xfId="0" applyNumberFormat="1" applyFill="1" applyBorder="1" applyAlignment="1">
      <alignment/>
    </xf>
    <xf numFmtId="14" fontId="0" fillId="16" borderId="11" xfId="0" applyNumberFormat="1" applyFill="1" applyBorder="1" applyAlignment="1">
      <alignment/>
    </xf>
    <xf numFmtId="0" fontId="0" fillId="16" borderId="11" xfId="0" applyFill="1" applyBorder="1" applyAlignment="1">
      <alignment/>
    </xf>
    <xf numFmtId="0" fontId="0" fillId="0" borderId="11" xfId="0" applyFont="1" applyBorder="1" applyAlignment="1">
      <alignment/>
    </xf>
    <xf numFmtId="0" fontId="1" fillId="16" borderId="0" xfId="0" applyFont="1" applyFill="1" applyAlignment="1">
      <alignment horizontal="left"/>
    </xf>
    <xf numFmtId="8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left"/>
    </xf>
    <xf numFmtId="184" fontId="0" fillId="0" borderId="0" xfId="0" applyNumberFormat="1" applyAlignment="1">
      <alignment horizontal="left"/>
    </xf>
    <xf numFmtId="10" fontId="0" fillId="0" borderId="0" xfId="58" applyNumberFormat="1" applyFon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0" fillId="20" borderId="11" xfId="0" applyNumberFormat="1" applyFill="1" applyBorder="1" applyAlignment="1">
      <alignment/>
    </xf>
    <xf numFmtId="0" fontId="0" fillId="20" borderId="11" xfId="0" applyFill="1" applyBorder="1" applyAlignment="1">
      <alignment/>
    </xf>
    <xf numFmtId="8" fontId="0" fillId="20" borderId="11" xfId="0" applyNumberFormat="1" applyFill="1" applyBorder="1" applyAlignment="1">
      <alignment/>
    </xf>
    <xf numFmtId="14" fontId="0" fillId="20" borderId="11" xfId="0" applyNumberForma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76</xdr:row>
      <xdr:rowOff>0</xdr:rowOff>
    </xdr:from>
    <xdr:to>
      <xdr:col>6</xdr:col>
      <xdr:colOff>9525</xdr:colOff>
      <xdr:row>77</xdr:row>
      <xdr:rowOff>0</xdr:rowOff>
    </xdr:to>
    <xdr:pic>
      <xdr:nvPicPr>
        <xdr:cNvPr id="1" name="Picture 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24110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45</xdr:row>
      <xdr:rowOff>0</xdr:rowOff>
    </xdr:from>
    <xdr:to>
      <xdr:col>7</xdr:col>
      <xdr:colOff>28575</xdr:colOff>
      <xdr:row>46</xdr:row>
      <xdr:rowOff>0</xdr:rowOff>
    </xdr:to>
    <xdr:pic>
      <xdr:nvPicPr>
        <xdr:cNvPr id="1" name="Picture 7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73914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5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D60" sqref="D60:D61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8.00390625" style="0" customWidth="1"/>
    <col min="4" max="6" width="10.8515625" style="49" customWidth="1"/>
    <col min="8" max="8" width="12.8515625" style="0" bestFit="1" customWidth="1"/>
  </cols>
  <sheetData>
    <row r="1" ht="6.75" customHeight="1"/>
    <row r="2" ht="20.25">
      <c r="B2" s="35" t="str">
        <f>"NPF Account Ledger"</f>
        <v>NPF Account Ledger</v>
      </c>
    </row>
    <row r="3" ht="20.25">
      <c r="B3" s="35"/>
    </row>
    <row r="4" spans="2:6" ht="12.75">
      <c r="B4" s="36" t="s">
        <v>29</v>
      </c>
      <c r="C4" s="36" t="s">
        <v>30</v>
      </c>
      <c r="D4" s="50" t="s">
        <v>31</v>
      </c>
      <c r="E4" s="50" t="s">
        <v>32</v>
      </c>
      <c r="F4" s="50" t="s">
        <v>33</v>
      </c>
    </row>
    <row r="5" spans="2:6" ht="6" customHeight="1">
      <c r="B5" s="37"/>
      <c r="C5" s="37"/>
      <c r="D5" s="39"/>
      <c r="E5" s="39"/>
      <c r="F5" s="39"/>
    </row>
    <row r="6" spans="2:6" ht="12.75">
      <c r="B6" s="69">
        <v>39431</v>
      </c>
      <c r="C6" s="70" t="s">
        <v>34</v>
      </c>
      <c r="D6" s="71"/>
      <c r="E6" s="71">
        <v>578.22</v>
      </c>
      <c r="F6" s="71">
        <f>E6-D6+F5</f>
        <v>578.22</v>
      </c>
    </row>
    <row r="7" spans="2:6" ht="12.75">
      <c r="B7" s="38">
        <v>39441</v>
      </c>
      <c r="C7" s="37" t="s">
        <v>35</v>
      </c>
      <c r="D7" s="39">
        <v>293.25</v>
      </c>
      <c r="E7" s="39"/>
      <c r="F7" s="39">
        <f>IF(AND(D7="",E7=""),"",E7-D7+F6)</f>
        <v>284.97</v>
      </c>
    </row>
    <row r="8" spans="2:6" ht="12.75">
      <c r="B8" s="38">
        <v>39441</v>
      </c>
      <c r="C8" s="37" t="s">
        <v>36</v>
      </c>
      <c r="D8" s="39">
        <v>293.25</v>
      </c>
      <c r="E8" s="39"/>
      <c r="F8" s="39">
        <f aca="true" t="shared" si="0" ref="F8:F74">IF(AND(D8="",E8=""),"",E8-D8+F7)</f>
        <v>-8.279999999999973</v>
      </c>
    </row>
    <row r="9" spans="2:8" ht="12.75">
      <c r="B9" s="38">
        <v>39577</v>
      </c>
      <c r="C9" s="37" t="s">
        <v>37</v>
      </c>
      <c r="D9" s="39"/>
      <c r="E9" s="39">
        <v>273.15</v>
      </c>
      <c r="F9" s="39">
        <f t="shared" si="0"/>
        <v>264.87</v>
      </c>
      <c r="H9" s="49"/>
    </row>
    <row r="10" spans="2:8" ht="12.75">
      <c r="B10" s="38">
        <v>39564</v>
      </c>
      <c r="C10" s="37" t="s">
        <v>38</v>
      </c>
      <c r="D10" s="39">
        <v>1.18</v>
      </c>
      <c r="E10" s="39"/>
      <c r="F10" s="39">
        <f t="shared" si="0"/>
        <v>263.69</v>
      </c>
      <c r="H10" s="40"/>
    </row>
    <row r="11" spans="2:6" ht="12.75">
      <c r="B11" s="41">
        <v>39594</v>
      </c>
      <c r="C11" s="42" t="s">
        <v>39</v>
      </c>
      <c r="D11" s="51">
        <v>0</v>
      </c>
      <c r="E11" s="51"/>
      <c r="F11" s="39">
        <f t="shared" si="0"/>
        <v>263.69</v>
      </c>
    </row>
    <row r="12" spans="2:6" ht="12.75">
      <c r="B12" s="38">
        <v>39625</v>
      </c>
      <c r="C12" s="37" t="s">
        <v>40</v>
      </c>
      <c r="D12" s="39">
        <v>0</v>
      </c>
      <c r="E12" s="39"/>
      <c r="F12" s="39">
        <f t="shared" si="0"/>
        <v>263.69</v>
      </c>
    </row>
    <row r="13" spans="2:6" ht="12.75">
      <c r="B13" s="38">
        <v>39655</v>
      </c>
      <c r="C13" s="37" t="s">
        <v>41</v>
      </c>
      <c r="D13" s="39">
        <v>35.24</v>
      </c>
      <c r="E13" s="39"/>
      <c r="F13" s="39">
        <f t="shared" si="0"/>
        <v>228.45</v>
      </c>
    </row>
    <row r="14" spans="2:6" ht="12.75">
      <c r="B14" s="38">
        <v>39686</v>
      </c>
      <c r="C14" s="37" t="s">
        <v>42</v>
      </c>
      <c r="D14" s="39">
        <v>35.24</v>
      </c>
      <c r="E14" s="39"/>
      <c r="F14" s="39">
        <f t="shared" si="0"/>
        <v>193.20999999999998</v>
      </c>
    </row>
    <row r="15" spans="2:6" ht="12.75">
      <c r="B15" s="43">
        <v>39717</v>
      </c>
      <c r="C15" s="44" t="s">
        <v>43</v>
      </c>
      <c r="D15" s="45">
        <v>35.24</v>
      </c>
      <c r="E15" s="45"/>
      <c r="F15" s="45">
        <f t="shared" si="0"/>
        <v>157.96999999999997</v>
      </c>
    </row>
    <row r="16" spans="2:6" ht="12.75">
      <c r="B16" s="43">
        <v>39717</v>
      </c>
      <c r="C16" s="44" t="s">
        <v>44</v>
      </c>
      <c r="D16" s="45">
        <v>4.75</v>
      </c>
      <c r="E16" s="45"/>
      <c r="F16" s="45">
        <f t="shared" si="0"/>
        <v>153.21999999999997</v>
      </c>
    </row>
    <row r="17" spans="2:6" ht="12.75">
      <c r="B17" s="38">
        <v>39747</v>
      </c>
      <c r="C17" s="37" t="s">
        <v>45</v>
      </c>
      <c r="D17" s="39">
        <v>35.24</v>
      </c>
      <c r="E17" s="39"/>
      <c r="F17" s="39">
        <f t="shared" si="0"/>
        <v>117.97999999999996</v>
      </c>
    </row>
    <row r="18" spans="2:6" ht="12.75">
      <c r="B18" s="38">
        <v>39747</v>
      </c>
      <c r="C18" s="37" t="s">
        <v>46</v>
      </c>
      <c r="D18" s="39">
        <f>ROUND(0.98*1.175,2)</f>
        <v>1.15</v>
      </c>
      <c r="E18" s="39"/>
      <c r="F18" s="39">
        <f t="shared" si="0"/>
        <v>116.82999999999996</v>
      </c>
    </row>
    <row r="19" spans="2:6" ht="12.75">
      <c r="B19" s="38">
        <v>39747</v>
      </c>
      <c r="C19" s="37" t="s">
        <v>47</v>
      </c>
      <c r="D19" s="39">
        <v>4.75</v>
      </c>
      <c r="E19" s="39"/>
      <c r="F19" s="39">
        <f t="shared" si="0"/>
        <v>112.07999999999996</v>
      </c>
    </row>
    <row r="20" spans="2:6" ht="12.75">
      <c r="B20" s="43">
        <v>39778</v>
      </c>
      <c r="C20" s="44" t="s">
        <v>48</v>
      </c>
      <c r="D20" s="45">
        <v>35.24</v>
      </c>
      <c r="E20" s="45"/>
      <c r="F20" s="45">
        <f t="shared" si="0"/>
        <v>76.83999999999995</v>
      </c>
    </row>
    <row r="21" spans="2:6" ht="12.75">
      <c r="B21" s="43">
        <v>39778</v>
      </c>
      <c r="C21" s="44" t="s">
        <v>49</v>
      </c>
      <c r="D21" s="45">
        <v>4.75</v>
      </c>
      <c r="E21" s="45"/>
      <c r="F21" s="45">
        <f t="shared" si="0"/>
        <v>72.08999999999995</v>
      </c>
    </row>
    <row r="22" spans="2:6" ht="12.75">
      <c r="B22" s="72">
        <v>39782</v>
      </c>
      <c r="C22" s="70" t="s">
        <v>117</v>
      </c>
      <c r="D22" s="71"/>
      <c r="E22" s="71">
        <v>413.44</v>
      </c>
      <c r="F22" s="71">
        <f t="shared" si="0"/>
        <v>485.53</v>
      </c>
    </row>
    <row r="23" spans="2:6" ht="12.75">
      <c r="B23" s="38">
        <v>39808</v>
      </c>
      <c r="C23" s="37" t="s">
        <v>50</v>
      </c>
      <c r="D23" s="39">
        <v>35.24</v>
      </c>
      <c r="E23" s="39"/>
      <c r="F23" s="39">
        <f t="shared" si="0"/>
        <v>450.28999999999996</v>
      </c>
    </row>
    <row r="24" spans="2:6" ht="12.75">
      <c r="B24" s="38">
        <v>39808</v>
      </c>
      <c r="C24" s="37" t="s">
        <v>51</v>
      </c>
      <c r="D24" s="39">
        <v>4.75</v>
      </c>
      <c r="E24" s="39"/>
      <c r="F24" s="39">
        <f t="shared" si="0"/>
        <v>445.53999999999996</v>
      </c>
    </row>
    <row r="25" spans="2:6" ht="12.75">
      <c r="B25" s="54">
        <v>39808</v>
      </c>
      <c r="C25" s="55" t="s">
        <v>118</v>
      </c>
      <c r="D25" s="52">
        <v>30.4</v>
      </c>
      <c r="E25" s="52"/>
      <c r="F25" s="52">
        <f t="shared" si="0"/>
        <v>415.14</v>
      </c>
    </row>
    <row r="26" spans="2:6" ht="12.75">
      <c r="B26" s="43">
        <v>39839</v>
      </c>
      <c r="C26" s="44" t="s">
        <v>52</v>
      </c>
      <c r="D26" s="45">
        <v>35.24</v>
      </c>
      <c r="E26" s="45"/>
      <c r="F26" s="45">
        <f t="shared" si="0"/>
        <v>379.9</v>
      </c>
    </row>
    <row r="27" spans="2:6" ht="12.75">
      <c r="B27" s="43">
        <v>39839</v>
      </c>
      <c r="C27" s="44" t="s">
        <v>53</v>
      </c>
      <c r="D27" s="45">
        <v>4.75</v>
      </c>
      <c r="E27" s="45"/>
      <c r="F27" s="45">
        <f t="shared" si="0"/>
        <v>375.15</v>
      </c>
    </row>
    <row r="28" spans="2:6" ht="12.75">
      <c r="B28" s="38">
        <v>39870</v>
      </c>
      <c r="C28" s="37" t="s">
        <v>54</v>
      </c>
      <c r="D28" s="39">
        <v>35.24</v>
      </c>
      <c r="E28" s="39"/>
      <c r="F28" s="39">
        <f t="shared" si="0"/>
        <v>339.90999999999997</v>
      </c>
    </row>
    <row r="29" spans="2:6" ht="12.75">
      <c r="B29" s="38">
        <v>39870</v>
      </c>
      <c r="C29" s="37" t="s">
        <v>55</v>
      </c>
      <c r="D29" s="39">
        <v>4.75</v>
      </c>
      <c r="E29" s="39"/>
      <c r="F29" s="39">
        <f t="shared" si="0"/>
        <v>335.15999999999997</v>
      </c>
    </row>
    <row r="30" spans="2:6" ht="12.75">
      <c r="B30" s="43">
        <v>39898</v>
      </c>
      <c r="C30" s="44" t="s">
        <v>56</v>
      </c>
      <c r="D30" s="45">
        <v>35.24</v>
      </c>
      <c r="E30" s="45"/>
      <c r="F30" s="45">
        <f t="shared" si="0"/>
        <v>299.91999999999996</v>
      </c>
    </row>
    <row r="31" spans="2:6" ht="12.75">
      <c r="B31" s="43">
        <v>39898</v>
      </c>
      <c r="C31" s="44" t="s">
        <v>57</v>
      </c>
      <c r="D31" s="45">
        <v>4.75</v>
      </c>
      <c r="E31" s="45"/>
      <c r="F31" s="45">
        <f t="shared" si="0"/>
        <v>295.16999999999996</v>
      </c>
    </row>
    <row r="32" spans="2:6" ht="12.75">
      <c r="B32" s="38">
        <v>39929</v>
      </c>
      <c r="C32" s="37" t="s">
        <v>58</v>
      </c>
      <c r="D32" s="39">
        <v>35.24</v>
      </c>
      <c r="E32" s="39"/>
      <c r="F32" s="39">
        <f t="shared" si="0"/>
        <v>259.92999999999995</v>
      </c>
    </row>
    <row r="33" spans="2:6" ht="12.75">
      <c r="B33" s="38">
        <v>39929</v>
      </c>
      <c r="C33" s="37" t="s">
        <v>59</v>
      </c>
      <c r="D33" s="39">
        <v>4.75</v>
      </c>
      <c r="E33" s="39"/>
      <c r="F33" s="39">
        <f t="shared" si="0"/>
        <v>255.17999999999995</v>
      </c>
    </row>
    <row r="34" spans="2:6" ht="12.75">
      <c r="B34" s="43">
        <v>39959</v>
      </c>
      <c r="C34" s="44" t="s">
        <v>60</v>
      </c>
      <c r="D34" s="45">
        <v>35.24</v>
      </c>
      <c r="E34" s="45"/>
      <c r="F34" s="45">
        <f t="shared" si="0"/>
        <v>219.93999999999994</v>
      </c>
    </row>
    <row r="35" spans="2:6" ht="12.75">
      <c r="B35" s="43">
        <v>39959</v>
      </c>
      <c r="C35" s="44" t="s">
        <v>61</v>
      </c>
      <c r="D35" s="45">
        <v>4.75</v>
      </c>
      <c r="E35" s="45"/>
      <c r="F35" s="45">
        <f t="shared" si="0"/>
        <v>215.18999999999994</v>
      </c>
    </row>
    <row r="36" spans="2:6" ht="12.75">
      <c r="B36" s="38">
        <v>39990</v>
      </c>
      <c r="C36" s="37" t="s">
        <v>62</v>
      </c>
      <c r="D36" s="39">
        <v>35.24</v>
      </c>
      <c r="E36" s="39"/>
      <c r="F36" s="39">
        <f t="shared" si="0"/>
        <v>179.94999999999993</v>
      </c>
    </row>
    <row r="37" spans="2:6" ht="12.75">
      <c r="B37" s="38">
        <v>39990</v>
      </c>
      <c r="C37" s="37" t="s">
        <v>63</v>
      </c>
      <c r="D37" s="39">
        <v>4.75</v>
      </c>
      <c r="E37" s="39"/>
      <c r="F37" s="39">
        <f t="shared" si="0"/>
        <v>175.19999999999993</v>
      </c>
    </row>
    <row r="38" spans="2:6" ht="12.75">
      <c r="B38" s="43">
        <v>40020</v>
      </c>
      <c r="C38" s="44" t="s">
        <v>64</v>
      </c>
      <c r="D38" s="45">
        <v>35.24</v>
      </c>
      <c r="E38" s="45"/>
      <c r="F38" s="45">
        <f t="shared" si="0"/>
        <v>139.95999999999992</v>
      </c>
    </row>
    <row r="39" spans="2:6" ht="12.75">
      <c r="B39" s="43">
        <v>40020</v>
      </c>
      <c r="C39" s="44" t="s">
        <v>65</v>
      </c>
      <c r="D39" s="45">
        <v>4.75</v>
      </c>
      <c r="E39" s="45"/>
      <c r="F39" s="45">
        <f t="shared" si="0"/>
        <v>135.20999999999992</v>
      </c>
    </row>
    <row r="40" spans="2:6" ht="12.75">
      <c r="B40" s="38">
        <v>40051</v>
      </c>
      <c r="C40" s="37" t="s">
        <v>66</v>
      </c>
      <c r="D40" s="39">
        <v>35.24</v>
      </c>
      <c r="E40" s="39"/>
      <c r="F40" s="39">
        <f t="shared" si="0"/>
        <v>99.96999999999991</v>
      </c>
    </row>
    <row r="41" spans="2:6" ht="12.75">
      <c r="B41" s="38">
        <v>40051</v>
      </c>
      <c r="C41" s="37" t="s">
        <v>67</v>
      </c>
      <c r="D41" s="39">
        <v>4.75</v>
      </c>
      <c r="E41" s="39"/>
      <c r="F41" s="39">
        <f t="shared" si="0"/>
        <v>95.21999999999991</v>
      </c>
    </row>
    <row r="42" spans="2:6" ht="12.75">
      <c r="B42" s="43">
        <v>40082</v>
      </c>
      <c r="C42" s="44" t="s">
        <v>68</v>
      </c>
      <c r="D42" s="53">
        <v>35.24</v>
      </c>
      <c r="E42" s="45"/>
      <c r="F42" s="45">
        <f t="shared" si="0"/>
        <v>59.97999999999991</v>
      </c>
    </row>
    <row r="43" spans="2:6" ht="12.75">
      <c r="B43" s="43">
        <v>40082</v>
      </c>
      <c r="C43" s="44" t="s">
        <v>69</v>
      </c>
      <c r="D43" s="53">
        <v>4.75</v>
      </c>
      <c r="E43" s="45"/>
      <c r="F43" s="45">
        <f t="shared" si="0"/>
        <v>55.22999999999991</v>
      </c>
    </row>
    <row r="44" spans="2:6" ht="12.75">
      <c r="B44" s="69">
        <v>40112</v>
      </c>
      <c r="C44" s="70" t="s">
        <v>190</v>
      </c>
      <c r="D44" s="71"/>
      <c r="E44" s="71">
        <v>624.72</v>
      </c>
      <c r="F44" s="71">
        <f t="shared" si="0"/>
        <v>679.9499999999999</v>
      </c>
    </row>
    <row r="45" spans="2:6" ht="12.75">
      <c r="B45" s="38">
        <v>40112</v>
      </c>
      <c r="C45" s="37" t="s">
        <v>70</v>
      </c>
      <c r="D45" s="39">
        <v>35.24</v>
      </c>
      <c r="E45" s="39"/>
      <c r="F45" s="39">
        <f t="shared" si="0"/>
        <v>644.7099999999999</v>
      </c>
    </row>
    <row r="46" spans="2:6" ht="12.75">
      <c r="B46" s="38">
        <v>40112</v>
      </c>
      <c r="C46" s="37" t="s">
        <v>71</v>
      </c>
      <c r="D46" s="39">
        <v>4.75</v>
      </c>
      <c r="E46" s="39"/>
      <c r="F46" s="39">
        <f t="shared" si="0"/>
        <v>639.9599999999999</v>
      </c>
    </row>
    <row r="47" spans="2:6" ht="12.75">
      <c r="B47" s="38">
        <v>40112</v>
      </c>
      <c r="C47" s="56" t="s">
        <v>120</v>
      </c>
      <c r="D47" s="39">
        <v>19</v>
      </c>
      <c r="E47" s="39"/>
      <c r="F47" s="39">
        <f t="shared" si="0"/>
        <v>620.9599999999999</v>
      </c>
    </row>
    <row r="48" spans="2:6" ht="12.75">
      <c r="B48" s="38">
        <v>40112</v>
      </c>
      <c r="C48" s="56" t="s">
        <v>119</v>
      </c>
      <c r="D48" s="39">
        <v>11.09</v>
      </c>
      <c r="E48" s="39"/>
      <c r="F48" s="39">
        <f t="shared" si="0"/>
        <v>609.8699999999999</v>
      </c>
    </row>
    <row r="49" spans="2:6" ht="12.75">
      <c r="B49" s="43">
        <v>40143</v>
      </c>
      <c r="C49" s="44" t="s">
        <v>72</v>
      </c>
      <c r="D49" s="45">
        <v>35.24</v>
      </c>
      <c r="E49" s="45"/>
      <c r="F49" s="45">
        <f t="shared" si="0"/>
        <v>574.6299999999999</v>
      </c>
    </row>
    <row r="50" spans="2:6" ht="12.75">
      <c r="B50" s="43">
        <v>40143</v>
      </c>
      <c r="C50" s="44" t="s">
        <v>73</v>
      </c>
      <c r="D50" s="45">
        <v>4.75</v>
      </c>
      <c r="E50" s="45"/>
      <c r="F50" s="45">
        <f t="shared" si="0"/>
        <v>569.8799999999999</v>
      </c>
    </row>
    <row r="51" spans="2:6" ht="12.75">
      <c r="B51" s="38">
        <v>40173</v>
      </c>
      <c r="C51" s="37" t="s">
        <v>50</v>
      </c>
      <c r="D51" s="39">
        <v>35.24</v>
      </c>
      <c r="E51" s="39"/>
      <c r="F51" s="39">
        <f t="shared" si="0"/>
        <v>534.6399999999999</v>
      </c>
    </row>
    <row r="52" spans="2:6" ht="12.75">
      <c r="B52" s="38">
        <v>40173</v>
      </c>
      <c r="C52" s="37" t="s">
        <v>51</v>
      </c>
      <c r="D52" s="39">
        <v>4.75</v>
      </c>
      <c r="E52" s="39"/>
      <c r="F52" s="39">
        <f t="shared" si="0"/>
        <v>529.8899999999999</v>
      </c>
    </row>
    <row r="53" spans="2:8" ht="12.75">
      <c r="B53" s="54">
        <v>40173</v>
      </c>
      <c r="C53" s="55" t="s">
        <v>118</v>
      </c>
      <c r="D53" s="52">
        <v>90</v>
      </c>
      <c r="E53" s="52"/>
      <c r="F53" s="52">
        <f t="shared" si="0"/>
        <v>439.8899999999999</v>
      </c>
      <c r="H53" s="49"/>
    </row>
    <row r="54" spans="2:6" ht="12.75">
      <c r="B54" s="43">
        <v>40204</v>
      </c>
      <c r="C54" s="44" t="s">
        <v>52</v>
      </c>
      <c r="D54" s="45">
        <v>35.24</v>
      </c>
      <c r="E54" s="45"/>
      <c r="F54" s="45">
        <f t="shared" si="0"/>
        <v>404.64999999999986</v>
      </c>
    </row>
    <row r="55" spans="2:6" ht="12.75">
      <c r="B55" s="43">
        <v>40204</v>
      </c>
      <c r="C55" s="44" t="s">
        <v>53</v>
      </c>
      <c r="D55" s="45">
        <v>4.75</v>
      </c>
      <c r="E55" s="45"/>
      <c r="F55" s="45">
        <f t="shared" si="0"/>
        <v>399.89999999999986</v>
      </c>
    </row>
    <row r="56" spans="2:6" ht="12.75">
      <c r="B56" s="38">
        <v>40235</v>
      </c>
      <c r="C56" s="37" t="s">
        <v>54</v>
      </c>
      <c r="D56" s="39">
        <v>35.24</v>
      </c>
      <c r="E56" s="39"/>
      <c r="F56" s="39">
        <f t="shared" si="0"/>
        <v>364.65999999999985</v>
      </c>
    </row>
    <row r="57" spans="2:6" ht="12.75">
      <c r="B57" s="38">
        <v>40235</v>
      </c>
      <c r="C57" s="37" t="s">
        <v>55</v>
      </c>
      <c r="D57" s="39">
        <v>4.75</v>
      </c>
      <c r="E57" s="39"/>
      <c r="F57" s="39">
        <f t="shared" si="0"/>
        <v>359.90999999999985</v>
      </c>
    </row>
    <row r="58" spans="2:6" ht="12.75">
      <c r="B58" s="43">
        <v>40263</v>
      </c>
      <c r="C58" s="44" t="s">
        <v>56</v>
      </c>
      <c r="D58" s="45">
        <v>35.24</v>
      </c>
      <c r="E58" s="45"/>
      <c r="F58" s="45">
        <f t="shared" si="0"/>
        <v>324.66999999999985</v>
      </c>
    </row>
    <row r="59" spans="2:6" ht="12.75">
      <c r="B59" s="43">
        <v>40263</v>
      </c>
      <c r="C59" s="44" t="s">
        <v>57</v>
      </c>
      <c r="D59" s="45">
        <v>4.75</v>
      </c>
      <c r="E59" s="45"/>
      <c r="F59" s="45">
        <f t="shared" si="0"/>
        <v>319.91999999999985</v>
      </c>
    </row>
    <row r="60" spans="2:6" ht="12.75">
      <c r="B60" s="38">
        <v>40294</v>
      </c>
      <c r="C60" s="37" t="s">
        <v>58</v>
      </c>
      <c r="D60" s="39">
        <v>35.24</v>
      </c>
      <c r="E60" s="39"/>
      <c r="F60" s="39">
        <f t="shared" si="0"/>
        <v>284.67999999999984</v>
      </c>
    </row>
    <row r="61" spans="2:6" ht="12.75">
      <c r="B61" s="38">
        <v>40294</v>
      </c>
      <c r="C61" s="37" t="s">
        <v>59</v>
      </c>
      <c r="D61" s="39">
        <v>4.75</v>
      </c>
      <c r="E61" s="39"/>
      <c r="F61" s="39">
        <f t="shared" si="0"/>
        <v>279.92999999999984</v>
      </c>
    </row>
    <row r="62" spans="2:6" ht="12.75">
      <c r="B62" s="43">
        <v>40324</v>
      </c>
      <c r="C62" s="44" t="s">
        <v>60</v>
      </c>
      <c r="D62" s="45">
        <v>35.24</v>
      </c>
      <c r="E62" s="45"/>
      <c r="F62" s="45">
        <f t="shared" si="0"/>
        <v>244.68999999999983</v>
      </c>
    </row>
    <row r="63" spans="2:6" ht="12.75">
      <c r="B63" s="43">
        <v>40324</v>
      </c>
      <c r="C63" s="44" t="s">
        <v>61</v>
      </c>
      <c r="D63" s="45">
        <v>4.75</v>
      </c>
      <c r="E63" s="45"/>
      <c r="F63" s="45">
        <f t="shared" si="0"/>
        <v>239.93999999999983</v>
      </c>
    </row>
    <row r="64" spans="2:6" ht="12.75">
      <c r="B64" s="38">
        <v>40355</v>
      </c>
      <c r="C64" s="37" t="s">
        <v>62</v>
      </c>
      <c r="D64" s="39">
        <v>35.24</v>
      </c>
      <c r="E64" s="39"/>
      <c r="F64" s="39">
        <f t="shared" si="0"/>
        <v>204.69999999999982</v>
      </c>
    </row>
    <row r="65" spans="2:6" ht="12.75">
      <c r="B65" s="38">
        <v>40355</v>
      </c>
      <c r="C65" s="37" t="s">
        <v>63</v>
      </c>
      <c r="D65" s="39">
        <v>4.75</v>
      </c>
      <c r="E65" s="39"/>
      <c r="F65" s="39">
        <f t="shared" si="0"/>
        <v>199.94999999999982</v>
      </c>
    </row>
    <row r="66" spans="2:6" ht="12.75">
      <c r="B66" s="43">
        <v>40385</v>
      </c>
      <c r="C66" s="44" t="s">
        <v>64</v>
      </c>
      <c r="D66" s="45">
        <v>35.24</v>
      </c>
      <c r="E66" s="45"/>
      <c r="F66" s="45">
        <f t="shared" si="0"/>
        <v>164.7099999999998</v>
      </c>
    </row>
    <row r="67" spans="2:6" ht="12.75">
      <c r="B67" s="43">
        <v>40385</v>
      </c>
      <c r="C67" s="44" t="s">
        <v>65</v>
      </c>
      <c r="D67" s="45">
        <v>4.75</v>
      </c>
      <c r="E67" s="45"/>
      <c r="F67" s="45">
        <f t="shared" si="0"/>
        <v>159.9599999999998</v>
      </c>
    </row>
    <row r="68" spans="2:6" ht="12.75">
      <c r="B68" s="38">
        <v>40416</v>
      </c>
      <c r="C68" s="37" t="s">
        <v>66</v>
      </c>
      <c r="D68" s="39">
        <v>35.24</v>
      </c>
      <c r="E68" s="39"/>
      <c r="F68" s="39">
        <f t="shared" si="0"/>
        <v>124.7199999999998</v>
      </c>
    </row>
    <row r="69" spans="2:6" ht="12.75">
      <c r="B69" s="38">
        <v>40416</v>
      </c>
      <c r="C69" s="37" t="s">
        <v>67</v>
      </c>
      <c r="D69" s="39">
        <v>4.75</v>
      </c>
      <c r="E69" s="39"/>
      <c r="F69" s="39">
        <f t="shared" si="0"/>
        <v>119.9699999999998</v>
      </c>
    </row>
    <row r="70" spans="2:6" ht="12.75">
      <c r="B70" s="43">
        <v>40447</v>
      </c>
      <c r="C70" s="44" t="s">
        <v>68</v>
      </c>
      <c r="D70" s="45">
        <v>35.24</v>
      </c>
      <c r="E70" s="45"/>
      <c r="F70" s="45">
        <f t="shared" si="0"/>
        <v>84.72999999999979</v>
      </c>
    </row>
    <row r="71" spans="2:6" ht="12.75">
      <c r="B71" s="43">
        <v>40447</v>
      </c>
      <c r="C71" s="44" t="s">
        <v>69</v>
      </c>
      <c r="D71" s="45">
        <v>4.75</v>
      </c>
      <c r="E71" s="45"/>
      <c r="F71" s="45">
        <f t="shared" si="0"/>
        <v>79.97999999999979</v>
      </c>
    </row>
    <row r="72" spans="2:6" ht="12.75">
      <c r="B72" s="38">
        <v>40477</v>
      </c>
      <c r="C72" s="37" t="s">
        <v>70</v>
      </c>
      <c r="D72" s="39">
        <v>35.24</v>
      </c>
      <c r="E72" s="39"/>
      <c r="F72" s="39">
        <f t="shared" si="0"/>
        <v>44.73999999999979</v>
      </c>
    </row>
    <row r="73" spans="2:6" ht="12.75">
      <c r="B73" s="38">
        <v>40477</v>
      </c>
      <c r="C73" s="37" t="s">
        <v>71</v>
      </c>
      <c r="D73" s="39">
        <v>4.75</v>
      </c>
      <c r="E73" s="39"/>
      <c r="F73" s="39">
        <f t="shared" si="0"/>
        <v>39.98999999999979</v>
      </c>
    </row>
    <row r="74" spans="2:6" ht="12.75">
      <c r="B74" s="43">
        <v>40508</v>
      </c>
      <c r="C74" s="44" t="s">
        <v>72</v>
      </c>
      <c r="D74" s="45">
        <v>35.24</v>
      </c>
      <c r="E74" s="45"/>
      <c r="F74" s="45">
        <f t="shared" si="0"/>
        <v>4.749999999999787</v>
      </c>
    </row>
    <row r="75" spans="2:6" ht="12.75">
      <c r="B75" s="43">
        <v>40508</v>
      </c>
      <c r="C75" s="44" t="s">
        <v>73</v>
      </c>
      <c r="D75" s="45">
        <v>4.75</v>
      </c>
      <c r="E75" s="45"/>
      <c r="F75" s="45">
        <f>IF(AND(D75="",E75=""),"",E75-D75+F74)</f>
        <v>-2.1316282072803006E-13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8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1.421875" style="0" customWidth="1"/>
    <col min="2" max="2" width="18.140625" style="1" customWidth="1"/>
    <col min="3" max="3" width="10.7109375" style="1" customWidth="1"/>
    <col min="4" max="4" width="26.00390625" style="0" bestFit="1" customWidth="1"/>
    <col min="5" max="5" width="13.28125" style="1" bestFit="1" customWidth="1"/>
    <col min="6" max="6" width="11.57421875" style="0" customWidth="1"/>
    <col min="7" max="7" width="8.28125" style="0" bestFit="1" customWidth="1"/>
    <col min="8" max="8" width="7.421875" style="0" bestFit="1" customWidth="1"/>
    <col min="9" max="9" width="17.8515625" style="0" bestFit="1" customWidth="1"/>
    <col min="10" max="10" width="11.140625" style="0" bestFit="1" customWidth="1"/>
    <col min="11" max="12" width="11.140625" style="0" customWidth="1"/>
    <col min="13" max="13" width="11.00390625" style="5" bestFit="1" customWidth="1"/>
    <col min="14" max="14" width="9.57421875" style="0" bestFit="1" customWidth="1"/>
    <col min="15" max="15" width="26.140625" style="0" bestFit="1" customWidth="1"/>
  </cols>
  <sheetData>
    <row r="1" ht="18">
      <c r="B1" s="17" t="s">
        <v>122</v>
      </c>
    </row>
    <row r="2" spans="2:12" ht="15" customHeight="1" thickBot="1">
      <c r="B2" s="4"/>
      <c r="I2" s="1"/>
      <c r="J2" s="16" t="s">
        <v>1</v>
      </c>
      <c r="K2" s="16" t="s">
        <v>3</v>
      </c>
      <c r="L2" s="16" t="s">
        <v>21</v>
      </c>
    </row>
    <row r="3" spans="2:15" ht="14.25" customHeight="1" thickBot="1">
      <c r="B3" s="3" t="s">
        <v>20</v>
      </c>
      <c r="C3" s="1" t="s">
        <v>74</v>
      </c>
      <c r="E3" s="66" t="s">
        <v>121</v>
      </c>
      <c r="F3" s="67"/>
      <c r="G3" s="68"/>
      <c r="I3" s="13" t="s">
        <v>18</v>
      </c>
      <c r="J3" s="14">
        <f>C7*F5</f>
        <v>1035.9169512</v>
      </c>
      <c r="K3" s="15">
        <f>C7</f>
        <v>624.72</v>
      </c>
      <c r="L3" s="19">
        <f>C7*F6</f>
        <v>711.274956</v>
      </c>
      <c r="N3" s="59" t="s">
        <v>130</v>
      </c>
      <c r="O3" s="32">
        <f>K3</f>
        <v>624.72</v>
      </c>
    </row>
    <row r="4" spans="2:15" ht="14.25" customHeight="1">
      <c r="B4" s="3" t="s">
        <v>0</v>
      </c>
      <c r="C4" s="1" t="s">
        <v>28</v>
      </c>
      <c r="E4" s="63"/>
      <c r="F4" s="21"/>
      <c r="G4" s="22"/>
      <c r="I4" s="13" t="s">
        <v>16</v>
      </c>
      <c r="J4" s="14">
        <f>K4*F5</f>
        <v>1035.9239866523121</v>
      </c>
      <c r="K4" s="33">
        <f>L78</f>
        <v>624.7242427993511</v>
      </c>
      <c r="L4" s="19">
        <f>K4*F6</f>
        <v>711.2797866392012</v>
      </c>
      <c r="N4" s="59" t="s">
        <v>131</v>
      </c>
      <c r="O4" s="61">
        <f>K4</f>
        <v>624.7242427993511</v>
      </c>
    </row>
    <row r="5" spans="2:15" ht="14.25" customHeight="1">
      <c r="B5" s="3"/>
      <c r="C5" s="2"/>
      <c r="E5" s="64" t="s">
        <v>1</v>
      </c>
      <c r="F5" s="21">
        <v>1.65821</v>
      </c>
      <c r="G5" s="22"/>
      <c r="I5" s="13" t="s">
        <v>17</v>
      </c>
      <c r="J5" s="48">
        <f>ROUND(J3-J4,2)</f>
        <v>-0.01</v>
      </c>
      <c r="K5" s="15">
        <f>K3-K4</f>
        <v>-0.004242799351118265</v>
      </c>
      <c r="L5" s="19">
        <f>L3-L4</f>
        <v>-0.004830639201259146</v>
      </c>
      <c r="N5" s="59" t="s">
        <v>17</v>
      </c>
      <c r="O5" s="32">
        <f>K5</f>
        <v>-0.004242799351118265</v>
      </c>
    </row>
    <row r="6" spans="2:15" ht="14.25" customHeight="1">
      <c r="B6" s="3"/>
      <c r="C6" s="2"/>
      <c r="E6" s="64" t="s">
        <v>2</v>
      </c>
      <c r="F6" s="21">
        <v>1.13855</v>
      </c>
      <c r="G6" s="22"/>
      <c r="I6" s="13" t="s">
        <v>19</v>
      </c>
      <c r="J6" s="26">
        <f>J4/J3</f>
        <v>1.0000067915215636</v>
      </c>
      <c r="K6" s="26">
        <f>K4/K3</f>
        <v>1.0000067915215634</v>
      </c>
      <c r="L6" s="26">
        <f>L4/L3</f>
        <v>1.0000067915215636</v>
      </c>
      <c r="N6" s="59" t="s">
        <v>19</v>
      </c>
      <c r="O6" s="60">
        <f>K6</f>
        <v>1.0000067915215634</v>
      </c>
    </row>
    <row r="7" spans="2:7" ht="14.25" customHeight="1" thickBot="1">
      <c r="B7" s="3" t="s">
        <v>24</v>
      </c>
      <c r="C7" s="32">
        <v>624.72</v>
      </c>
      <c r="E7" s="65" t="s">
        <v>3</v>
      </c>
      <c r="F7" s="24">
        <v>1</v>
      </c>
      <c r="G7" s="25"/>
    </row>
    <row r="8" spans="9:14" ht="12.75">
      <c r="I8" s="13" t="s">
        <v>83</v>
      </c>
      <c r="J8" s="15">
        <f>SUMIF(I13:I76,"USD",L13:L76)</f>
        <v>216.28744248315957</v>
      </c>
      <c r="K8" s="15">
        <f>SUMIF(I13:I76,"GBP",L13:L76)</f>
        <v>243.78</v>
      </c>
      <c r="L8" s="15">
        <f>SUMIF(I13:I76,"EUR",L13:L76)</f>
        <v>164.65680031619166</v>
      </c>
      <c r="N8" s="58">
        <f>SUM(J8:L8)</f>
        <v>624.7242427993513</v>
      </c>
    </row>
    <row r="9" spans="2:12" ht="12.75">
      <c r="B9" s="18" t="s">
        <v>22</v>
      </c>
      <c r="J9" s="47">
        <f>IF(ISERROR(J8/N8),,J8/N8)</f>
        <v>0.34621266098781234</v>
      </c>
      <c r="K9" s="47">
        <f>IF(ISERROR(K8/N8),,K8/N8)</f>
        <v>0.39022016963458417</v>
      </c>
      <c r="L9" s="47">
        <f>IF(ISERROR(L8/N8),,L8/N8)</f>
        <v>0.26356716937760344</v>
      </c>
    </row>
    <row r="11" spans="2:13" ht="12.75">
      <c r="B11" s="57" t="s">
        <v>4</v>
      </c>
      <c r="C11" s="57" t="s">
        <v>5</v>
      </c>
      <c r="D11" s="57" t="s">
        <v>170</v>
      </c>
      <c r="E11" s="57" t="s">
        <v>7</v>
      </c>
      <c r="F11" s="57" t="s">
        <v>8</v>
      </c>
      <c r="G11" s="57" t="s">
        <v>11</v>
      </c>
      <c r="H11" s="57" t="s">
        <v>12</v>
      </c>
      <c r="I11" s="57" t="s">
        <v>171</v>
      </c>
      <c r="J11" s="34" t="s">
        <v>23</v>
      </c>
      <c r="K11" s="31" t="s">
        <v>13</v>
      </c>
      <c r="L11" s="31" t="s">
        <v>25</v>
      </c>
      <c r="M11" s="31" t="s">
        <v>26</v>
      </c>
    </row>
    <row r="12" spans="2:13" ht="6" customHeight="1">
      <c r="B12" s="8"/>
      <c r="C12" s="8"/>
      <c r="D12" s="8"/>
      <c r="E12" s="8"/>
      <c r="F12" s="8"/>
      <c r="G12" s="8"/>
      <c r="H12" s="8"/>
      <c r="I12" s="9"/>
      <c r="J12" s="9"/>
      <c r="K12" s="10"/>
      <c r="M12"/>
    </row>
    <row r="13" spans="2:15" ht="12.75">
      <c r="B13" t="s">
        <v>123</v>
      </c>
      <c r="C13" t="s">
        <v>126</v>
      </c>
      <c r="D13" t="s">
        <v>176</v>
      </c>
      <c r="E13" s="2">
        <v>40093</v>
      </c>
      <c r="F13" t="s">
        <v>125</v>
      </c>
      <c r="G13">
        <v>36.64</v>
      </c>
      <c r="H13">
        <v>0</v>
      </c>
      <c r="I13" t="s">
        <v>3</v>
      </c>
      <c r="J13" s="1">
        <f aca="true" t="shared" si="0" ref="J13:J35">G13-H13</f>
        <v>36.64</v>
      </c>
      <c r="K13" s="11">
        <f aca="true" t="shared" si="1" ref="K13:K42">L13*$F$5</f>
        <v>60.756814399999996</v>
      </c>
      <c r="L13" s="27">
        <f aca="true" t="shared" si="2" ref="L13:L42">IF(I13="",,IF(I13="GBP",J13,IF(I13="USD",J13/$F$5,IF(I13="EUR",J13/$F$6,"ERR"))))</f>
        <v>36.64</v>
      </c>
      <c r="M13" s="28">
        <f aca="true" t="shared" si="3" ref="M13:M42">L13*$F$6</f>
        <v>41.716471999999996</v>
      </c>
      <c r="O13" s="62"/>
    </row>
    <row r="14" spans="2:15" ht="12.75">
      <c r="B14" t="s">
        <v>123</v>
      </c>
      <c r="C14" t="s">
        <v>126</v>
      </c>
      <c r="D14" t="s">
        <v>177</v>
      </c>
      <c r="E14" s="2">
        <v>40091</v>
      </c>
      <c r="F14" t="s">
        <v>125</v>
      </c>
      <c r="G14">
        <v>8</v>
      </c>
      <c r="H14">
        <v>0.61</v>
      </c>
      <c r="I14" t="s">
        <v>1</v>
      </c>
      <c r="J14" s="1">
        <f t="shared" si="0"/>
        <v>7.39</v>
      </c>
      <c r="K14" s="11">
        <f t="shared" si="1"/>
        <v>7.39</v>
      </c>
      <c r="L14" s="27">
        <f t="shared" si="2"/>
        <v>4.456612853619264</v>
      </c>
      <c r="M14" s="28">
        <f t="shared" si="3"/>
        <v>5.074076564488212</v>
      </c>
      <c r="O14" s="62"/>
    </row>
    <row r="15" spans="2:15" ht="12.75">
      <c r="B15" t="s">
        <v>123</v>
      </c>
      <c r="C15" t="s">
        <v>126</v>
      </c>
      <c r="D15" t="s">
        <v>173</v>
      </c>
      <c r="E15" s="2">
        <v>40091</v>
      </c>
      <c r="F15" t="s">
        <v>125</v>
      </c>
      <c r="G15">
        <v>10</v>
      </c>
      <c r="H15">
        <v>0.69</v>
      </c>
      <c r="I15" t="s">
        <v>128</v>
      </c>
      <c r="J15" s="1">
        <f t="shared" si="0"/>
        <v>9.31</v>
      </c>
      <c r="K15" s="11">
        <f t="shared" si="1"/>
        <v>13.559294804795574</v>
      </c>
      <c r="L15" s="27">
        <f t="shared" si="2"/>
        <v>8.177067322471565</v>
      </c>
      <c r="M15" s="28">
        <f t="shared" si="3"/>
        <v>9.31</v>
      </c>
      <c r="O15" s="62"/>
    </row>
    <row r="16" spans="2:15" ht="12.75">
      <c r="B16" t="s">
        <v>123</v>
      </c>
      <c r="C16" t="s">
        <v>126</v>
      </c>
      <c r="D16" t="s">
        <v>174</v>
      </c>
      <c r="E16" s="2">
        <v>40091</v>
      </c>
      <c r="F16" t="s">
        <v>125</v>
      </c>
      <c r="G16">
        <v>5</v>
      </c>
      <c r="H16">
        <v>0.5</v>
      </c>
      <c r="I16" t="s">
        <v>1</v>
      </c>
      <c r="J16" s="1">
        <f t="shared" si="0"/>
        <v>4.5</v>
      </c>
      <c r="K16" s="11">
        <f t="shared" si="1"/>
        <v>4.5</v>
      </c>
      <c r="L16" s="27">
        <f t="shared" si="2"/>
        <v>2.7137696672918388</v>
      </c>
      <c r="M16" s="28">
        <f t="shared" si="3"/>
        <v>3.089762454695123</v>
      </c>
      <c r="O16" s="62"/>
    </row>
    <row r="17" spans="2:15" ht="12.75">
      <c r="B17" t="s">
        <v>123</v>
      </c>
      <c r="C17" t="s">
        <v>126</v>
      </c>
      <c r="D17" t="s">
        <v>178</v>
      </c>
      <c r="E17" s="2">
        <v>40091</v>
      </c>
      <c r="F17" t="s">
        <v>125</v>
      </c>
      <c r="G17">
        <v>15</v>
      </c>
      <c r="H17">
        <v>0.89</v>
      </c>
      <c r="I17" t="s">
        <v>1</v>
      </c>
      <c r="J17" s="1">
        <f t="shared" si="0"/>
        <v>14.11</v>
      </c>
      <c r="K17" s="11">
        <f t="shared" si="1"/>
        <v>14.11</v>
      </c>
      <c r="L17" s="27">
        <f t="shared" si="2"/>
        <v>8.509175556775077</v>
      </c>
      <c r="M17" s="28">
        <f t="shared" si="3"/>
        <v>9.688121830166263</v>
      </c>
      <c r="O17" s="62"/>
    </row>
    <row r="18" spans="2:15" ht="12.75">
      <c r="B18" t="s">
        <v>123</v>
      </c>
      <c r="C18" t="s">
        <v>126</v>
      </c>
      <c r="D18" t="s">
        <v>175</v>
      </c>
      <c r="E18" s="2">
        <v>40090</v>
      </c>
      <c r="F18" t="s">
        <v>125</v>
      </c>
      <c r="G18">
        <v>10</v>
      </c>
      <c r="H18">
        <v>0.69</v>
      </c>
      <c r="I18" t="s">
        <v>1</v>
      </c>
      <c r="J18" s="1">
        <f t="shared" si="0"/>
        <v>9.31</v>
      </c>
      <c r="K18" s="11">
        <f t="shared" si="1"/>
        <v>9.31</v>
      </c>
      <c r="L18" s="27">
        <f t="shared" si="2"/>
        <v>5.614487911663782</v>
      </c>
      <c r="M18" s="28">
        <f t="shared" si="3"/>
        <v>6.392375211824799</v>
      </c>
      <c r="O18" s="62"/>
    </row>
    <row r="19" spans="2:15" ht="12.75">
      <c r="B19" t="s">
        <v>123</v>
      </c>
      <c r="C19" t="s">
        <v>126</v>
      </c>
      <c r="D19" t="s">
        <v>179</v>
      </c>
      <c r="E19" s="2">
        <v>40090</v>
      </c>
      <c r="F19" t="s">
        <v>125</v>
      </c>
      <c r="G19">
        <v>7.77</v>
      </c>
      <c r="H19">
        <v>0.6</v>
      </c>
      <c r="I19" t="s">
        <v>1</v>
      </c>
      <c r="J19" s="1">
        <f t="shared" si="0"/>
        <v>7.17</v>
      </c>
      <c r="K19" s="11">
        <f t="shared" si="1"/>
        <v>7.17</v>
      </c>
      <c r="L19" s="27">
        <f t="shared" si="2"/>
        <v>4.323939669884997</v>
      </c>
      <c r="M19" s="28">
        <f t="shared" si="3"/>
        <v>4.923021511147563</v>
      </c>
      <c r="O19" s="62"/>
    </row>
    <row r="20" spans="2:15" ht="12.75">
      <c r="B20" t="s">
        <v>123</v>
      </c>
      <c r="C20" t="s">
        <v>126</v>
      </c>
      <c r="D20" t="s">
        <v>172</v>
      </c>
      <c r="E20" s="2">
        <v>40087</v>
      </c>
      <c r="F20" t="s">
        <v>125</v>
      </c>
      <c r="G20">
        <v>5</v>
      </c>
      <c r="H20">
        <v>0.4</v>
      </c>
      <c r="I20" t="s">
        <v>3</v>
      </c>
      <c r="J20" s="1">
        <f t="shared" si="0"/>
        <v>4.6</v>
      </c>
      <c r="K20" s="11">
        <f t="shared" si="1"/>
        <v>7.627765999999999</v>
      </c>
      <c r="L20" s="27">
        <f t="shared" si="2"/>
        <v>4.6</v>
      </c>
      <c r="M20" s="28">
        <f t="shared" si="3"/>
        <v>5.237329999999999</v>
      </c>
      <c r="O20" s="62"/>
    </row>
    <row r="21" spans="2:15" ht="12.75">
      <c r="B21" t="s">
        <v>123</v>
      </c>
      <c r="C21" t="s">
        <v>126</v>
      </c>
      <c r="D21" t="s">
        <v>180</v>
      </c>
      <c r="E21" s="2">
        <v>40082</v>
      </c>
      <c r="F21" t="s">
        <v>125</v>
      </c>
      <c r="G21">
        <v>20</v>
      </c>
      <c r="H21">
        <v>1.08</v>
      </c>
      <c r="I21" t="s">
        <v>1</v>
      </c>
      <c r="J21" s="1">
        <f t="shared" si="0"/>
        <v>18.92</v>
      </c>
      <c r="K21" s="11">
        <f t="shared" si="1"/>
        <v>18.92</v>
      </c>
      <c r="L21" s="27">
        <f t="shared" si="2"/>
        <v>11.409893801147021</v>
      </c>
      <c r="M21" s="28">
        <f t="shared" si="3"/>
        <v>12.99073458729594</v>
      </c>
      <c r="O21" s="62"/>
    </row>
    <row r="22" spans="2:15" ht="12.75">
      <c r="B22" t="s">
        <v>123</v>
      </c>
      <c r="C22" t="s">
        <v>126</v>
      </c>
      <c r="D22" t="s">
        <v>124</v>
      </c>
      <c r="E22" s="2">
        <v>40080</v>
      </c>
      <c r="F22" t="s">
        <v>125</v>
      </c>
      <c r="G22">
        <v>10</v>
      </c>
      <c r="H22">
        <v>0.54</v>
      </c>
      <c r="I22" t="s">
        <v>3</v>
      </c>
      <c r="J22" s="1">
        <f t="shared" si="0"/>
        <v>9.46</v>
      </c>
      <c r="K22" s="11">
        <f t="shared" si="1"/>
        <v>15.6866666</v>
      </c>
      <c r="L22" s="27">
        <f t="shared" si="2"/>
        <v>9.46</v>
      </c>
      <c r="M22" s="28">
        <f t="shared" si="3"/>
        <v>10.770683</v>
      </c>
      <c r="O22" s="62"/>
    </row>
    <row r="23" spans="2:15" ht="12.75">
      <c r="B23" t="s">
        <v>123</v>
      </c>
      <c r="C23" t="s">
        <v>126</v>
      </c>
      <c r="D23" t="s">
        <v>167</v>
      </c>
      <c r="E23" s="2">
        <v>40078</v>
      </c>
      <c r="F23" t="s">
        <v>125</v>
      </c>
      <c r="G23">
        <v>10</v>
      </c>
      <c r="H23">
        <v>0.54</v>
      </c>
      <c r="I23" t="s">
        <v>3</v>
      </c>
      <c r="J23" s="1">
        <f t="shared" si="0"/>
        <v>9.46</v>
      </c>
      <c r="K23" s="11">
        <f t="shared" si="1"/>
        <v>15.6866666</v>
      </c>
      <c r="L23" s="27">
        <f t="shared" si="2"/>
        <v>9.46</v>
      </c>
      <c r="M23" s="28">
        <f t="shared" si="3"/>
        <v>10.770683</v>
      </c>
      <c r="O23" s="62"/>
    </row>
    <row r="24" spans="2:15" ht="12.75">
      <c r="B24" t="s">
        <v>123</v>
      </c>
      <c r="C24" t="s">
        <v>126</v>
      </c>
      <c r="D24" t="s">
        <v>138</v>
      </c>
      <c r="E24" s="2">
        <v>40078</v>
      </c>
      <c r="F24" t="s">
        <v>125</v>
      </c>
      <c r="G24">
        <v>6.98</v>
      </c>
      <c r="H24">
        <v>0.57</v>
      </c>
      <c r="I24" t="s">
        <v>1</v>
      </c>
      <c r="J24" s="1">
        <f t="shared" si="0"/>
        <v>6.41</v>
      </c>
      <c r="K24" s="11">
        <f t="shared" si="1"/>
        <v>6.41</v>
      </c>
      <c r="L24" s="27">
        <f t="shared" si="2"/>
        <v>3.8656141260757084</v>
      </c>
      <c r="M24" s="28">
        <f t="shared" si="3"/>
        <v>4.401194963243498</v>
      </c>
      <c r="O24" s="62"/>
    </row>
    <row r="25" spans="2:15" ht="12.75">
      <c r="B25" t="s">
        <v>123</v>
      </c>
      <c r="C25" t="s">
        <v>126</v>
      </c>
      <c r="D25" t="s">
        <v>168</v>
      </c>
      <c r="E25" s="2">
        <v>40078</v>
      </c>
      <c r="F25" t="s">
        <v>125</v>
      </c>
      <c r="G25">
        <v>20</v>
      </c>
      <c r="H25">
        <v>1.03</v>
      </c>
      <c r="I25" t="s">
        <v>128</v>
      </c>
      <c r="J25" s="1">
        <f t="shared" si="0"/>
        <v>18.97</v>
      </c>
      <c r="K25" s="11">
        <f t="shared" si="1"/>
        <v>27.62833753458346</v>
      </c>
      <c r="L25" s="27">
        <f t="shared" si="2"/>
        <v>16.661543190900705</v>
      </c>
      <c r="M25" s="28">
        <f t="shared" si="3"/>
        <v>18.969999999999995</v>
      </c>
      <c r="O25" s="62"/>
    </row>
    <row r="26" spans="2:15" ht="12.75">
      <c r="B26" t="s">
        <v>123</v>
      </c>
      <c r="C26" t="s">
        <v>126</v>
      </c>
      <c r="D26" t="s">
        <v>169</v>
      </c>
      <c r="E26" s="2">
        <v>40078</v>
      </c>
      <c r="F26" t="s">
        <v>125</v>
      </c>
      <c r="G26">
        <v>20</v>
      </c>
      <c r="H26">
        <v>0.88</v>
      </c>
      <c r="I26" t="s">
        <v>3</v>
      </c>
      <c r="J26" s="1">
        <f t="shared" si="0"/>
        <v>19.12</v>
      </c>
      <c r="K26" s="11">
        <f t="shared" si="1"/>
        <v>31.7049752</v>
      </c>
      <c r="L26" s="27">
        <f t="shared" si="2"/>
        <v>19.12</v>
      </c>
      <c r="M26" s="28">
        <f t="shared" si="3"/>
        <v>21.769076000000002</v>
      </c>
      <c r="O26" s="62"/>
    </row>
    <row r="27" spans="2:15" ht="12.75">
      <c r="B27" t="s">
        <v>123</v>
      </c>
      <c r="C27" t="s">
        <v>126</v>
      </c>
      <c r="D27" t="s">
        <v>165</v>
      </c>
      <c r="E27" s="2">
        <v>40078</v>
      </c>
      <c r="F27" t="s">
        <v>125</v>
      </c>
      <c r="G27">
        <v>10</v>
      </c>
      <c r="H27">
        <v>0.54</v>
      </c>
      <c r="I27" t="s">
        <v>3</v>
      </c>
      <c r="J27" s="1">
        <f t="shared" si="0"/>
        <v>9.46</v>
      </c>
      <c r="K27" s="11">
        <f t="shared" si="1"/>
        <v>15.6866666</v>
      </c>
      <c r="L27" s="27">
        <f t="shared" si="2"/>
        <v>9.46</v>
      </c>
      <c r="M27" s="28">
        <f t="shared" si="3"/>
        <v>10.770683</v>
      </c>
      <c r="O27" s="62"/>
    </row>
    <row r="28" spans="2:15" ht="12.75">
      <c r="B28" t="s">
        <v>123</v>
      </c>
      <c r="C28" t="s">
        <v>126</v>
      </c>
      <c r="D28" t="s">
        <v>181</v>
      </c>
      <c r="E28" s="2">
        <v>40078</v>
      </c>
      <c r="F28" t="s">
        <v>125</v>
      </c>
      <c r="G28">
        <v>10</v>
      </c>
      <c r="H28">
        <v>0.69</v>
      </c>
      <c r="I28" t="s">
        <v>1</v>
      </c>
      <c r="J28" s="1">
        <f t="shared" si="0"/>
        <v>9.31</v>
      </c>
      <c r="K28" s="11">
        <f t="shared" si="1"/>
        <v>9.31</v>
      </c>
      <c r="L28" s="27">
        <f t="shared" si="2"/>
        <v>5.614487911663782</v>
      </c>
      <c r="M28" s="28">
        <f t="shared" si="3"/>
        <v>6.392375211824799</v>
      </c>
      <c r="O28" s="62"/>
    </row>
    <row r="29" spans="2:15" ht="12.75">
      <c r="B29" t="s">
        <v>123</v>
      </c>
      <c r="C29" t="s">
        <v>126</v>
      </c>
      <c r="D29" t="s">
        <v>166</v>
      </c>
      <c r="E29" s="2">
        <v>40077</v>
      </c>
      <c r="F29" t="s">
        <v>125</v>
      </c>
      <c r="G29">
        <v>10</v>
      </c>
      <c r="H29">
        <v>0.69</v>
      </c>
      <c r="I29" t="s">
        <v>1</v>
      </c>
      <c r="J29" s="1">
        <f t="shared" si="0"/>
        <v>9.31</v>
      </c>
      <c r="K29" s="11">
        <f t="shared" si="1"/>
        <v>9.31</v>
      </c>
      <c r="L29" s="27">
        <f t="shared" si="2"/>
        <v>5.614487911663782</v>
      </c>
      <c r="M29" s="28">
        <f t="shared" si="3"/>
        <v>6.392375211824799</v>
      </c>
      <c r="O29" s="62"/>
    </row>
    <row r="30" spans="2:15" ht="12.75">
      <c r="B30" t="s">
        <v>123</v>
      </c>
      <c r="C30" t="s">
        <v>126</v>
      </c>
      <c r="D30" t="s">
        <v>182</v>
      </c>
      <c r="E30" s="2">
        <v>40077</v>
      </c>
      <c r="F30" t="s">
        <v>125</v>
      </c>
      <c r="G30">
        <v>10</v>
      </c>
      <c r="H30">
        <v>0.69</v>
      </c>
      <c r="I30" t="s">
        <v>128</v>
      </c>
      <c r="J30" s="1">
        <f t="shared" si="0"/>
        <v>9.31</v>
      </c>
      <c r="K30" s="11">
        <f t="shared" si="1"/>
        <v>13.559294804795574</v>
      </c>
      <c r="L30" s="27">
        <f t="shared" si="2"/>
        <v>8.177067322471565</v>
      </c>
      <c r="M30" s="28">
        <f t="shared" si="3"/>
        <v>9.31</v>
      </c>
      <c r="O30" s="62"/>
    </row>
    <row r="31" spans="2:15" ht="12.75">
      <c r="B31" t="s">
        <v>123</v>
      </c>
      <c r="C31" t="s">
        <v>126</v>
      </c>
      <c r="D31" t="s">
        <v>160</v>
      </c>
      <c r="E31" s="2">
        <v>40076</v>
      </c>
      <c r="F31" t="s">
        <v>125</v>
      </c>
      <c r="G31">
        <v>10</v>
      </c>
      <c r="H31">
        <v>0.69</v>
      </c>
      <c r="I31" t="s">
        <v>128</v>
      </c>
      <c r="J31" s="1">
        <f t="shared" si="0"/>
        <v>9.31</v>
      </c>
      <c r="K31" s="11">
        <f t="shared" si="1"/>
        <v>13.559294804795574</v>
      </c>
      <c r="L31" s="27">
        <f t="shared" si="2"/>
        <v>8.177067322471565</v>
      </c>
      <c r="M31" s="28">
        <f t="shared" si="3"/>
        <v>9.31</v>
      </c>
      <c r="O31" s="62"/>
    </row>
    <row r="32" spans="2:15" ht="12.75">
      <c r="B32" t="s">
        <v>123</v>
      </c>
      <c r="C32" t="s">
        <v>126</v>
      </c>
      <c r="D32" t="s">
        <v>127</v>
      </c>
      <c r="E32" s="2">
        <v>40076</v>
      </c>
      <c r="F32" t="s">
        <v>125</v>
      </c>
      <c r="G32">
        <v>10</v>
      </c>
      <c r="H32">
        <v>0.74</v>
      </c>
      <c r="I32" t="s">
        <v>128</v>
      </c>
      <c r="J32" s="1">
        <f t="shared" si="0"/>
        <v>9.26</v>
      </c>
      <c r="K32" s="11">
        <f t="shared" si="1"/>
        <v>13.486473672653815</v>
      </c>
      <c r="L32" s="27">
        <f t="shared" si="2"/>
        <v>8.133151815906198</v>
      </c>
      <c r="M32" s="28">
        <f t="shared" si="3"/>
        <v>9.260000000000002</v>
      </c>
      <c r="O32" s="62"/>
    </row>
    <row r="33" spans="2:15" ht="12.75">
      <c r="B33" t="s">
        <v>123</v>
      </c>
      <c r="C33" t="s">
        <v>126</v>
      </c>
      <c r="D33" t="s">
        <v>161</v>
      </c>
      <c r="E33" s="2">
        <v>40076</v>
      </c>
      <c r="F33" t="s">
        <v>125</v>
      </c>
      <c r="G33">
        <v>5</v>
      </c>
      <c r="H33">
        <v>0.52</v>
      </c>
      <c r="I33" t="s">
        <v>128</v>
      </c>
      <c r="J33" s="1">
        <f t="shared" si="0"/>
        <v>4.48</v>
      </c>
      <c r="K33" s="11">
        <f t="shared" si="1"/>
        <v>6.52477343990163</v>
      </c>
      <c r="L33" s="27">
        <f t="shared" si="2"/>
        <v>3.9348293882569942</v>
      </c>
      <c r="M33" s="28">
        <f t="shared" si="3"/>
        <v>4.48</v>
      </c>
      <c r="O33" s="62"/>
    </row>
    <row r="34" spans="2:15" ht="12.75">
      <c r="B34" t="s">
        <v>123</v>
      </c>
      <c r="C34" t="s">
        <v>126</v>
      </c>
      <c r="D34" t="s">
        <v>162</v>
      </c>
      <c r="E34" s="2">
        <v>40075</v>
      </c>
      <c r="F34" t="s">
        <v>125</v>
      </c>
      <c r="G34">
        <v>20</v>
      </c>
      <c r="H34">
        <v>1.08</v>
      </c>
      <c r="I34" t="s">
        <v>1</v>
      </c>
      <c r="J34" s="1">
        <f t="shared" si="0"/>
        <v>18.92</v>
      </c>
      <c r="K34" s="11">
        <f t="shared" si="1"/>
        <v>18.92</v>
      </c>
      <c r="L34" s="27">
        <f t="shared" si="2"/>
        <v>11.409893801147021</v>
      </c>
      <c r="M34" s="28">
        <f t="shared" si="3"/>
        <v>12.99073458729594</v>
      </c>
      <c r="O34" s="62"/>
    </row>
    <row r="35" spans="2:15" ht="12.75">
      <c r="B35" t="s">
        <v>123</v>
      </c>
      <c r="C35" t="s">
        <v>126</v>
      </c>
      <c r="D35" t="s">
        <v>183</v>
      </c>
      <c r="E35" s="2">
        <v>40075</v>
      </c>
      <c r="F35" t="s">
        <v>125</v>
      </c>
      <c r="G35">
        <v>5</v>
      </c>
      <c r="H35">
        <v>0.37</v>
      </c>
      <c r="I35" t="s">
        <v>3</v>
      </c>
      <c r="J35" s="1">
        <f t="shared" si="0"/>
        <v>4.63</v>
      </c>
      <c r="K35" s="11">
        <f t="shared" si="1"/>
        <v>7.6775123</v>
      </c>
      <c r="L35" s="27">
        <f t="shared" si="2"/>
        <v>4.63</v>
      </c>
      <c r="M35" s="28">
        <f t="shared" si="3"/>
        <v>5.2714865</v>
      </c>
      <c r="O35" s="62"/>
    </row>
    <row r="36" spans="2:15" ht="12.75">
      <c r="B36" t="s">
        <v>123</v>
      </c>
      <c r="C36" t="s">
        <v>126</v>
      </c>
      <c r="D36" t="s">
        <v>163</v>
      </c>
      <c r="E36" s="2">
        <v>40075</v>
      </c>
      <c r="F36" t="s">
        <v>125</v>
      </c>
      <c r="G36">
        <v>10</v>
      </c>
      <c r="H36">
        <v>0.69</v>
      </c>
      <c r="I36" t="s">
        <v>128</v>
      </c>
      <c r="J36" s="1">
        <f aca="true" t="shared" si="4" ref="J36:J42">G36-H36</f>
        <v>9.31</v>
      </c>
      <c r="K36" s="11">
        <f t="shared" si="1"/>
        <v>13.559294804795574</v>
      </c>
      <c r="L36" s="27">
        <f t="shared" si="2"/>
        <v>8.177067322471565</v>
      </c>
      <c r="M36" s="28">
        <f t="shared" si="3"/>
        <v>9.31</v>
      </c>
      <c r="O36" s="62"/>
    </row>
    <row r="37" spans="2:15" ht="12.75">
      <c r="B37" t="s">
        <v>123</v>
      </c>
      <c r="C37" t="s">
        <v>126</v>
      </c>
      <c r="D37" t="s">
        <v>164</v>
      </c>
      <c r="E37" s="2">
        <v>40075</v>
      </c>
      <c r="F37" t="s">
        <v>125</v>
      </c>
      <c r="G37">
        <v>5</v>
      </c>
      <c r="H37">
        <v>0.37</v>
      </c>
      <c r="I37" t="s">
        <v>3</v>
      </c>
      <c r="J37" s="1">
        <f t="shared" si="4"/>
        <v>4.63</v>
      </c>
      <c r="K37" s="11">
        <f t="shared" si="1"/>
        <v>7.6775123</v>
      </c>
      <c r="L37" s="27">
        <f t="shared" si="2"/>
        <v>4.63</v>
      </c>
      <c r="M37" s="28">
        <f t="shared" si="3"/>
        <v>5.2714865</v>
      </c>
      <c r="O37" s="62"/>
    </row>
    <row r="38" spans="2:15" ht="12.75">
      <c r="B38" t="s">
        <v>123</v>
      </c>
      <c r="C38" t="s">
        <v>126</v>
      </c>
      <c r="D38" t="s">
        <v>184</v>
      </c>
      <c r="E38" s="2">
        <v>40075</v>
      </c>
      <c r="F38" t="s">
        <v>125</v>
      </c>
      <c r="G38">
        <v>25</v>
      </c>
      <c r="H38">
        <v>1.2</v>
      </c>
      <c r="I38" t="s">
        <v>128</v>
      </c>
      <c r="J38" s="1">
        <f t="shared" si="4"/>
        <v>23.8</v>
      </c>
      <c r="K38" s="11">
        <f t="shared" si="1"/>
        <v>34.662858899477406</v>
      </c>
      <c r="L38" s="27">
        <f t="shared" si="2"/>
        <v>20.90378112511528</v>
      </c>
      <c r="M38" s="28">
        <f t="shared" si="3"/>
        <v>23.8</v>
      </c>
      <c r="O38" s="62"/>
    </row>
    <row r="39" spans="2:15" ht="12.75">
      <c r="B39" t="s">
        <v>123</v>
      </c>
      <c r="C39" t="s">
        <v>126</v>
      </c>
      <c r="D39" t="s">
        <v>156</v>
      </c>
      <c r="E39" s="2">
        <v>40075</v>
      </c>
      <c r="F39" t="s">
        <v>125</v>
      </c>
      <c r="G39">
        <v>35</v>
      </c>
      <c r="H39">
        <v>1.67</v>
      </c>
      <c r="I39" t="s">
        <v>1</v>
      </c>
      <c r="J39" s="1">
        <f t="shared" si="4"/>
        <v>33.33</v>
      </c>
      <c r="K39" s="11">
        <f t="shared" si="1"/>
        <v>33.33</v>
      </c>
      <c r="L39" s="27">
        <f t="shared" si="2"/>
        <v>20.099987335741552</v>
      </c>
      <c r="M39" s="28">
        <f t="shared" si="3"/>
        <v>22.884840581108545</v>
      </c>
      <c r="O39" s="62"/>
    </row>
    <row r="40" spans="2:15" ht="12.75">
      <c r="B40" t="s">
        <v>123</v>
      </c>
      <c r="C40" t="s">
        <v>126</v>
      </c>
      <c r="D40" t="s">
        <v>157</v>
      </c>
      <c r="E40" s="2">
        <v>40073</v>
      </c>
      <c r="F40" t="s">
        <v>125</v>
      </c>
      <c r="G40">
        <v>25</v>
      </c>
      <c r="H40">
        <v>1.28</v>
      </c>
      <c r="I40" t="s">
        <v>1</v>
      </c>
      <c r="J40" s="1">
        <f t="shared" si="4"/>
        <v>23.72</v>
      </c>
      <c r="K40" s="11">
        <f t="shared" si="1"/>
        <v>23.72</v>
      </c>
      <c r="L40" s="27">
        <f t="shared" si="2"/>
        <v>14.304581446258315</v>
      </c>
      <c r="M40" s="28">
        <f t="shared" si="3"/>
        <v>16.286481205637404</v>
      </c>
      <c r="O40" s="62"/>
    </row>
    <row r="41" spans="2:15" ht="12.75">
      <c r="B41" t="s">
        <v>123</v>
      </c>
      <c r="C41" t="s">
        <v>126</v>
      </c>
      <c r="D41" t="s">
        <v>158</v>
      </c>
      <c r="E41" s="2">
        <v>40073</v>
      </c>
      <c r="F41" t="s">
        <v>125</v>
      </c>
      <c r="G41">
        <v>2</v>
      </c>
      <c r="H41">
        <v>0.27</v>
      </c>
      <c r="I41" t="s">
        <v>3</v>
      </c>
      <c r="J41" s="1">
        <f t="shared" si="4"/>
        <v>1.73</v>
      </c>
      <c r="K41" s="11">
        <f t="shared" si="1"/>
        <v>2.8687033</v>
      </c>
      <c r="L41" s="27">
        <f t="shared" si="2"/>
        <v>1.73</v>
      </c>
      <c r="M41" s="28">
        <f t="shared" si="3"/>
        <v>1.9696915</v>
      </c>
      <c r="O41" s="62"/>
    </row>
    <row r="42" spans="2:15" ht="12.75">
      <c r="B42" t="s">
        <v>123</v>
      </c>
      <c r="C42" t="s">
        <v>126</v>
      </c>
      <c r="D42" t="s">
        <v>159</v>
      </c>
      <c r="E42" s="2">
        <v>40073</v>
      </c>
      <c r="F42" t="s">
        <v>125</v>
      </c>
      <c r="G42">
        <v>10</v>
      </c>
      <c r="H42">
        <v>0.69</v>
      </c>
      <c r="I42" t="s">
        <v>128</v>
      </c>
      <c r="J42" s="1">
        <f t="shared" si="4"/>
        <v>9.31</v>
      </c>
      <c r="K42" s="11">
        <f t="shared" si="1"/>
        <v>13.559294804795574</v>
      </c>
      <c r="L42" s="27">
        <f t="shared" si="2"/>
        <v>8.177067322471565</v>
      </c>
      <c r="M42" s="28">
        <f t="shared" si="3"/>
        <v>9.31</v>
      </c>
      <c r="O42" s="62"/>
    </row>
    <row r="43" spans="2:15" ht="12.75">
      <c r="B43" t="s">
        <v>123</v>
      </c>
      <c r="C43" t="s">
        <v>126</v>
      </c>
      <c r="D43" t="s">
        <v>185</v>
      </c>
      <c r="E43" s="2">
        <v>40072</v>
      </c>
      <c r="F43" t="s">
        <v>125</v>
      </c>
      <c r="G43">
        <v>10</v>
      </c>
      <c r="H43">
        <v>0.69</v>
      </c>
      <c r="I43" t="s">
        <v>1</v>
      </c>
      <c r="J43" s="1">
        <f aca="true" t="shared" si="5" ref="J43:J51">G43-H43</f>
        <v>9.31</v>
      </c>
      <c r="K43" s="11">
        <f aca="true" t="shared" si="6" ref="K43:K51">L43*$F$5</f>
        <v>9.31</v>
      </c>
      <c r="L43" s="27">
        <f aca="true" t="shared" si="7" ref="L43:L51">IF(I43="",,IF(I43="GBP",J43,IF(I43="USD",J43/$F$5,IF(I43="EUR",J43/$F$6,"ERR"))))</f>
        <v>5.614487911663782</v>
      </c>
      <c r="M43" s="28">
        <f aca="true" t="shared" si="8" ref="M43:M51">L43*$F$6</f>
        <v>6.392375211824799</v>
      </c>
      <c r="O43" s="62"/>
    </row>
    <row r="44" spans="2:15" ht="12.75">
      <c r="B44" t="s">
        <v>123</v>
      </c>
      <c r="C44" t="s">
        <v>126</v>
      </c>
      <c r="D44" t="s">
        <v>186</v>
      </c>
      <c r="E44" s="2">
        <v>40071</v>
      </c>
      <c r="F44" t="s">
        <v>125</v>
      </c>
      <c r="G44">
        <v>5</v>
      </c>
      <c r="H44">
        <v>0.37</v>
      </c>
      <c r="I44" t="s">
        <v>3</v>
      </c>
      <c r="J44" s="1">
        <f t="shared" si="5"/>
        <v>4.63</v>
      </c>
      <c r="K44" s="11">
        <f t="shared" si="6"/>
        <v>7.6775123</v>
      </c>
      <c r="L44" s="27">
        <f t="shared" si="7"/>
        <v>4.63</v>
      </c>
      <c r="M44" s="28">
        <f t="shared" si="8"/>
        <v>5.2714865</v>
      </c>
      <c r="O44" s="62"/>
    </row>
    <row r="45" spans="2:15" ht="12.75">
      <c r="B45" t="s">
        <v>123</v>
      </c>
      <c r="C45" t="s">
        <v>126</v>
      </c>
      <c r="D45" t="s">
        <v>155</v>
      </c>
      <c r="E45" s="2">
        <v>40071</v>
      </c>
      <c r="F45" t="s">
        <v>125</v>
      </c>
      <c r="G45">
        <v>25</v>
      </c>
      <c r="H45">
        <v>1.28</v>
      </c>
      <c r="I45" t="s">
        <v>1</v>
      </c>
      <c r="J45" s="1">
        <f t="shared" si="5"/>
        <v>23.72</v>
      </c>
      <c r="K45" s="11">
        <f t="shared" si="6"/>
        <v>23.72</v>
      </c>
      <c r="L45" s="27">
        <f t="shared" si="7"/>
        <v>14.304581446258315</v>
      </c>
      <c r="M45" s="28">
        <f t="shared" si="8"/>
        <v>16.286481205637404</v>
      </c>
      <c r="O45" s="62"/>
    </row>
    <row r="46" spans="2:15" ht="12.75">
      <c r="B46" t="s">
        <v>123</v>
      </c>
      <c r="C46" t="s">
        <v>126</v>
      </c>
      <c r="D46" t="s">
        <v>187</v>
      </c>
      <c r="E46" s="2">
        <v>40070</v>
      </c>
      <c r="F46" t="s">
        <v>125</v>
      </c>
      <c r="G46">
        <v>10</v>
      </c>
      <c r="H46">
        <v>0.54</v>
      </c>
      <c r="I46" t="s">
        <v>3</v>
      </c>
      <c r="J46" s="1">
        <f t="shared" si="5"/>
        <v>9.46</v>
      </c>
      <c r="K46" s="11">
        <f t="shared" si="6"/>
        <v>15.6866666</v>
      </c>
      <c r="L46" s="27">
        <f t="shared" si="7"/>
        <v>9.46</v>
      </c>
      <c r="M46" s="28">
        <f t="shared" si="8"/>
        <v>10.770683</v>
      </c>
      <c r="O46" s="62"/>
    </row>
    <row r="47" spans="2:15" ht="12.75">
      <c r="B47" t="s">
        <v>123</v>
      </c>
      <c r="C47" t="s">
        <v>126</v>
      </c>
      <c r="D47" t="s">
        <v>148</v>
      </c>
      <c r="E47" s="2">
        <v>40069</v>
      </c>
      <c r="F47" t="s">
        <v>125</v>
      </c>
      <c r="G47">
        <v>15</v>
      </c>
      <c r="H47">
        <v>0.79</v>
      </c>
      <c r="I47" t="s">
        <v>3</v>
      </c>
      <c r="J47" s="1">
        <f t="shared" si="5"/>
        <v>14.21</v>
      </c>
      <c r="K47" s="11">
        <f t="shared" si="6"/>
        <v>23.5631641</v>
      </c>
      <c r="L47" s="27">
        <f t="shared" si="7"/>
        <v>14.21</v>
      </c>
      <c r="M47" s="28">
        <f t="shared" si="8"/>
        <v>16.1787955</v>
      </c>
      <c r="O47" s="62"/>
    </row>
    <row r="48" spans="2:15" ht="12.75">
      <c r="B48" t="s">
        <v>123</v>
      </c>
      <c r="C48" t="s">
        <v>126</v>
      </c>
      <c r="D48" t="s">
        <v>149</v>
      </c>
      <c r="E48" s="2">
        <v>40069</v>
      </c>
      <c r="F48" t="s">
        <v>125</v>
      </c>
      <c r="G48">
        <v>5</v>
      </c>
      <c r="H48">
        <v>0.37</v>
      </c>
      <c r="I48" t="s">
        <v>3</v>
      </c>
      <c r="J48" s="1">
        <f t="shared" si="5"/>
        <v>4.63</v>
      </c>
      <c r="K48" s="11">
        <f t="shared" si="6"/>
        <v>7.6775123</v>
      </c>
      <c r="L48" s="27">
        <f t="shared" si="7"/>
        <v>4.63</v>
      </c>
      <c r="M48" s="28">
        <f t="shared" si="8"/>
        <v>5.2714865</v>
      </c>
      <c r="O48" s="62"/>
    </row>
    <row r="49" spans="2:15" ht="12.75">
      <c r="B49" t="s">
        <v>123</v>
      </c>
      <c r="C49" t="s">
        <v>126</v>
      </c>
      <c r="D49" t="s">
        <v>150</v>
      </c>
      <c r="E49" s="2">
        <v>40069</v>
      </c>
      <c r="F49" t="s">
        <v>125</v>
      </c>
      <c r="G49">
        <v>10</v>
      </c>
      <c r="H49">
        <v>0.54</v>
      </c>
      <c r="I49" t="s">
        <v>3</v>
      </c>
      <c r="J49" s="1">
        <f t="shared" si="5"/>
        <v>9.46</v>
      </c>
      <c r="K49" s="11">
        <f t="shared" si="6"/>
        <v>15.6866666</v>
      </c>
      <c r="L49" s="27">
        <f t="shared" si="7"/>
        <v>9.46</v>
      </c>
      <c r="M49" s="28">
        <f t="shared" si="8"/>
        <v>10.770683</v>
      </c>
      <c r="O49" s="62"/>
    </row>
    <row r="50" spans="2:15" ht="12.75">
      <c r="B50" t="s">
        <v>123</v>
      </c>
      <c r="C50" t="s">
        <v>126</v>
      </c>
      <c r="D50" t="s">
        <v>151</v>
      </c>
      <c r="E50" s="2">
        <v>40069</v>
      </c>
      <c r="F50" t="s">
        <v>125</v>
      </c>
      <c r="G50">
        <v>10</v>
      </c>
      <c r="H50">
        <v>0.69</v>
      </c>
      <c r="I50" t="s">
        <v>128</v>
      </c>
      <c r="J50" s="1">
        <f t="shared" si="5"/>
        <v>9.31</v>
      </c>
      <c r="K50" s="11">
        <f t="shared" si="6"/>
        <v>13.559294804795574</v>
      </c>
      <c r="L50" s="27">
        <f t="shared" si="7"/>
        <v>8.177067322471565</v>
      </c>
      <c r="M50" s="28">
        <f t="shared" si="8"/>
        <v>9.31</v>
      </c>
      <c r="O50" s="62"/>
    </row>
    <row r="51" spans="2:15" ht="12.75">
      <c r="B51" t="s">
        <v>123</v>
      </c>
      <c r="C51" t="s">
        <v>126</v>
      </c>
      <c r="D51" t="s">
        <v>152</v>
      </c>
      <c r="E51" s="2">
        <v>40069</v>
      </c>
      <c r="F51" t="s">
        <v>125</v>
      </c>
      <c r="G51">
        <v>10</v>
      </c>
      <c r="H51">
        <v>0.69</v>
      </c>
      <c r="I51" t="s">
        <v>1</v>
      </c>
      <c r="J51" s="1">
        <f t="shared" si="5"/>
        <v>9.31</v>
      </c>
      <c r="K51" s="11">
        <f t="shared" si="6"/>
        <v>9.31</v>
      </c>
      <c r="L51" s="27">
        <f t="shared" si="7"/>
        <v>5.614487911663782</v>
      </c>
      <c r="M51" s="28">
        <f t="shared" si="8"/>
        <v>6.392375211824799</v>
      </c>
      <c r="O51" s="62"/>
    </row>
    <row r="52" spans="2:15" ht="12.75">
      <c r="B52" t="s">
        <v>123</v>
      </c>
      <c r="C52" t="s">
        <v>126</v>
      </c>
      <c r="D52" t="s">
        <v>153</v>
      </c>
      <c r="E52" s="2">
        <v>40068</v>
      </c>
      <c r="F52" t="s">
        <v>125</v>
      </c>
      <c r="G52">
        <v>40</v>
      </c>
      <c r="H52">
        <v>1.56</v>
      </c>
      <c r="I52" t="s">
        <v>3</v>
      </c>
      <c r="J52" s="1">
        <f aca="true" t="shared" si="9" ref="J52:J65">G52-H52</f>
        <v>38.44</v>
      </c>
      <c r="K52" s="11">
        <f aca="true" t="shared" si="10" ref="K52:K65">L52*$F$5</f>
        <v>63.741592399999995</v>
      </c>
      <c r="L52" s="27">
        <f aca="true" t="shared" si="11" ref="L52:L65">IF(I52="",,IF(I52="GBP",J52,IF(I52="USD",J52/$F$5,IF(I52="EUR",J52/$F$6,"ERR"))))</f>
        <v>38.44</v>
      </c>
      <c r="M52" s="28">
        <f aca="true" t="shared" si="12" ref="M52:M65">L52*$F$6</f>
        <v>43.765862</v>
      </c>
      <c r="O52" s="62"/>
    </row>
    <row r="53" spans="2:15" ht="12.75">
      <c r="B53" t="s">
        <v>123</v>
      </c>
      <c r="C53" t="s">
        <v>126</v>
      </c>
      <c r="D53" t="s">
        <v>154</v>
      </c>
      <c r="E53" s="2">
        <v>40068</v>
      </c>
      <c r="F53" t="s">
        <v>125</v>
      </c>
      <c r="G53">
        <v>20</v>
      </c>
      <c r="H53">
        <v>1.08</v>
      </c>
      <c r="I53" t="s">
        <v>1</v>
      </c>
      <c r="J53" s="1">
        <f t="shared" si="9"/>
        <v>18.92</v>
      </c>
      <c r="K53" s="11">
        <f t="shared" si="10"/>
        <v>18.92</v>
      </c>
      <c r="L53" s="27">
        <f t="shared" si="11"/>
        <v>11.409893801147021</v>
      </c>
      <c r="M53" s="28">
        <f t="shared" si="12"/>
        <v>12.99073458729594</v>
      </c>
      <c r="O53" s="62"/>
    </row>
    <row r="54" spans="2:15" ht="12.75">
      <c r="B54" t="s">
        <v>123</v>
      </c>
      <c r="C54" t="s">
        <v>126</v>
      </c>
      <c r="D54" t="s">
        <v>134</v>
      </c>
      <c r="E54" s="2">
        <v>40068</v>
      </c>
      <c r="F54" t="s">
        <v>125</v>
      </c>
      <c r="G54">
        <v>20</v>
      </c>
      <c r="H54">
        <v>1.08</v>
      </c>
      <c r="I54" t="s">
        <v>1</v>
      </c>
      <c r="J54" s="1">
        <f t="shared" si="9"/>
        <v>18.92</v>
      </c>
      <c r="K54" s="11">
        <f t="shared" si="10"/>
        <v>18.92</v>
      </c>
      <c r="L54" s="27">
        <f t="shared" si="11"/>
        <v>11.409893801147021</v>
      </c>
      <c r="M54" s="28">
        <f t="shared" si="12"/>
        <v>12.99073458729594</v>
      </c>
      <c r="O54" s="62"/>
    </row>
    <row r="55" spans="2:15" ht="12.75">
      <c r="B55" t="s">
        <v>123</v>
      </c>
      <c r="C55" t="s">
        <v>126</v>
      </c>
      <c r="D55" t="s">
        <v>135</v>
      </c>
      <c r="E55" s="2">
        <v>40068</v>
      </c>
      <c r="F55" t="s">
        <v>125</v>
      </c>
      <c r="G55">
        <v>10</v>
      </c>
      <c r="H55">
        <v>0.69</v>
      </c>
      <c r="I55" t="s">
        <v>128</v>
      </c>
      <c r="J55" s="1">
        <f t="shared" si="9"/>
        <v>9.31</v>
      </c>
      <c r="K55" s="11">
        <f t="shared" si="10"/>
        <v>13.559294804795574</v>
      </c>
      <c r="L55" s="27">
        <f t="shared" si="11"/>
        <v>8.177067322471565</v>
      </c>
      <c r="M55" s="28">
        <f t="shared" si="12"/>
        <v>9.31</v>
      </c>
      <c r="O55" s="62"/>
    </row>
    <row r="56" spans="2:15" ht="12.75">
      <c r="B56" t="s">
        <v>123</v>
      </c>
      <c r="C56" t="s">
        <v>126</v>
      </c>
      <c r="D56" t="s">
        <v>136</v>
      </c>
      <c r="E56" s="2">
        <v>40068</v>
      </c>
      <c r="F56" t="s">
        <v>125</v>
      </c>
      <c r="G56">
        <v>5</v>
      </c>
      <c r="H56">
        <v>0.52</v>
      </c>
      <c r="I56" t="s">
        <v>128</v>
      </c>
      <c r="J56" s="1">
        <f t="shared" si="9"/>
        <v>4.48</v>
      </c>
      <c r="K56" s="11">
        <f t="shared" si="10"/>
        <v>6.52477343990163</v>
      </c>
      <c r="L56" s="27">
        <f t="shared" si="11"/>
        <v>3.9348293882569942</v>
      </c>
      <c r="M56" s="28">
        <f t="shared" si="12"/>
        <v>4.48</v>
      </c>
      <c r="O56" s="62"/>
    </row>
    <row r="57" spans="2:15" ht="12.75">
      <c r="B57" t="s">
        <v>123</v>
      </c>
      <c r="C57" t="s">
        <v>126</v>
      </c>
      <c r="D57" t="s">
        <v>137</v>
      </c>
      <c r="E57" s="2">
        <v>40068</v>
      </c>
      <c r="F57" t="s">
        <v>125</v>
      </c>
      <c r="G57">
        <v>10</v>
      </c>
      <c r="H57">
        <v>0.54</v>
      </c>
      <c r="I57" t="s">
        <v>3</v>
      </c>
      <c r="J57" s="1">
        <f t="shared" si="9"/>
        <v>9.46</v>
      </c>
      <c r="K57" s="11">
        <f t="shared" si="10"/>
        <v>15.6866666</v>
      </c>
      <c r="L57" s="27">
        <f t="shared" si="11"/>
        <v>9.46</v>
      </c>
      <c r="M57" s="28">
        <f t="shared" si="12"/>
        <v>10.770683</v>
      </c>
      <c r="O57" s="62"/>
    </row>
    <row r="58" spans="2:15" ht="12.75">
      <c r="B58" t="s">
        <v>123</v>
      </c>
      <c r="C58" t="s">
        <v>126</v>
      </c>
      <c r="D58" t="s">
        <v>138</v>
      </c>
      <c r="E58" s="2">
        <v>40068</v>
      </c>
      <c r="F58" t="s">
        <v>125</v>
      </c>
      <c r="G58">
        <v>12.98</v>
      </c>
      <c r="H58">
        <v>0.81</v>
      </c>
      <c r="I58" t="s">
        <v>1</v>
      </c>
      <c r="J58" s="1">
        <f t="shared" si="9"/>
        <v>12.17</v>
      </c>
      <c r="K58" s="11">
        <f t="shared" si="10"/>
        <v>12.17</v>
      </c>
      <c r="L58" s="27">
        <f t="shared" si="11"/>
        <v>7.339239300209262</v>
      </c>
      <c r="M58" s="28">
        <f t="shared" si="12"/>
        <v>8.356090905253255</v>
      </c>
      <c r="O58" s="62"/>
    </row>
    <row r="59" spans="2:15" ht="12.75">
      <c r="B59" t="s">
        <v>123</v>
      </c>
      <c r="C59" t="s">
        <v>126</v>
      </c>
      <c r="D59" t="s">
        <v>139</v>
      </c>
      <c r="E59" s="2">
        <v>40068</v>
      </c>
      <c r="F59" t="s">
        <v>125</v>
      </c>
      <c r="G59">
        <v>10</v>
      </c>
      <c r="H59">
        <v>0.69</v>
      </c>
      <c r="I59" t="s">
        <v>128</v>
      </c>
      <c r="J59" s="1">
        <f t="shared" si="9"/>
        <v>9.31</v>
      </c>
      <c r="K59" s="11">
        <f t="shared" si="10"/>
        <v>13.559294804795574</v>
      </c>
      <c r="L59" s="27">
        <f t="shared" si="11"/>
        <v>8.177067322471565</v>
      </c>
      <c r="M59" s="28">
        <f t="shared" si="12"/>
        <v>9.31</v>
      </c>
      <c r="O59" s="62"/>
    </row>
    <row r="60" spans="2:15" ht="12.75">
      <c r="B60" t="s">
        <v>123</v>
      </c>
      <c r="C60" t="s">
        <v>126</v>
      </c>
      <c r="D60" t="s">
        <v>140</v>
      </c>
      <c r="E60" s="2">
        <v>40068</v>
      </c>
      <c r="F60" t="s">
        <v>125</v>
      </c>
      <c r="G60">
        <v>10</v>
      </c>
      <c r="H60">
        <v>0.59</v>
      </c>
      <c r="I60" t="s">
        <v>3</v>
      </c>
      <c r="J60" s="1">
        <f>G60-H60</f>
        <v>9.41</v>
      </c>
      <c r="K60" s="11">
        <f>L60*$F$5</f>
        <v>15.6037561</v>
      </c>
      <c r="L60" s="27">
        <f>IF(I60="",,IF(I60="GBP",J60,IF(I60="USD",J60/$F$5,IF(I60="EUR",J60/$F$6,"ERR"))))</f>
        <v>9.41</v>
      </c>
      <c r="M60" s="28">
        <f>L60*$F$6</f>
        <v>10.7137555</v>
      </c>
      <c r="O60" s="62"/>
    </row>
    <row r="61" spans="2:15" ht="12.75">
      <c r="B61" t="s">
        <v>123</v>
      </c>
      <c r="C61" t="s">
        <v>126</v>
      </c>
      <c r="D61" t="s">
        <v>141</v>
      </c>
      <c r="E61" s="2">
        <v>40068</v>
      </c>
      <c r="F61" t="s">
        <v>125</v>
      </c>
      <c r="G61">
        <v>40</v>
      </c>
      <c r="H61">
        <v>1.86</v>
      </c>
      <c r="I61" t="s">
        <v>1</v>
      </c>
      <c r="J61" s="1">
        <f>G61-H61</f>
        <v>38.14</v>
      </c>
      <c r="K61" s="11">
        <f>L61*$F$5</f>
        <v>38.14</v>
      </c>
      <c r="L61" s="27">
        <f>IF(I61="",,IF(I61="GBP",J61,IF(I61="USD",J61/$F$5,IF(I61="EUR",J61/$F$6,"ERR"))))</f>
        <v>23.000705580113497</v>
      </c>
      <c r="M61" s="28">
        <f>L61*$F$6</f>
        <v>26.18745333823822</v>
      </c>
      <c r="O61" s="62"/>
    </row>
    <row r="62" spans="2:15" ht="12.75">
      <c r="B62" t="s">
        <v>123</v>
      </c>
      <c r="C62" t="s">
        <v>126</v>
      </c>
      <c r="D62" t="s">
        <v>142</v>
      </c>
      <c r="E62" s="2">
        <v>40068</v>
      </c>
      <c r="F62" t="s">
        <v>125</v>
      </c>
      <c r="G62">
        <v>25</v>
      </c>
      <c r="H62">
        <v>1.28</v>
      </c>
      <c r="I62" t="s">
        <v>1</v>
      </c>
      <c r="J62" s="1">
        <f>G62-H62</f>
        <v>23.72</v>
      </c>
      <c r="K62" s="11">
        <f>L62*$F$5</f>
        <v>23.72</v>
      </c>
      <c r="L62" s="27">
        <f>IF(I62="",,IF(I62="GBP",J62,IF(I62="USD",J62/$F$5,IF(I62="EUR",J62/$F$6,"ERR"))))</f>
        <v>14.304581446258315</v>
      </c>
      <c r="M62" s="28">
        <f>L62*$F$6</f>
        <v>16.286481205637404</v>
      </c>
      <c r="O62" s="62"/>
    </row>
    <row r="63" spans="2:15" ht="12.75">
      <c r="B63" t="s">
        <v>123</v>
      </c>
      <c r="C63" t="s">
        <v>126</v>
      </c>
      <c r="D63" t="s">
        <v>143</v>
      </c>
      <c r="E63" s="2">
        <v>40068</v>
      </c>
      <c r="F63" t="s">
        <v>125</v>
      </c>
      <c r="G63">
        <v>10</v>
      </c>
      <c r="H63">
        <v>0.69</v>
      </c>
      <c r="I63" t="s">
        <v>1</v>
      </c>
      <c r="J63" s="1">
        <f>G63-H63</f>
        <v>9.31</v>
      </c>
      <c r="K63" s="11">
        <f>L63*$F$5</f>
        <v>9.31</v>
      </c>
      <c r="L63" s="27">
        <f>IF(I63="",,IF(I63="GBP",J63,IF(I63="USD",J63/$F$5,IF(I63="EUR",J63/$F$6,"ERR"))))</f>
        <v>5.614487911663782</v>
      </c>
      <c r="M63" s="28">
        <f>L63*$F$6</f>
        <v>6.392375211824799</v>
      </c>
      <c r="O63" s="62"/>
    </row>
    <row r="64" spans="2:15" ht="12.75">
      <c r="B64" t="s">
        <v>123</v>
      </c>
      <c r="C64" t="s">
        <v>126</v>
      </c>
      <c r="D64" t="s">
        <v>144</v>
      </c>
      <c r="E64" s="2">
        <v>40068</v>
      </c>
      <c r="F64" t="s">
        <v>125</v>
      </c>
      <c r="G64">
        <v>20</v>
      </c>
      <c r="H64">
        <v>1.03</v>
      </c>
      <c r="I64" t="s">
        <v>128</v>
      </c>
      <c r="J64" s="1">
        <f t="shared" si="9"/>
        <v>18.97</v>
      </c>
      <c r="K64" s="11">
        <f t="shared" si="10"/>
        <v>27.62833753458346</v>
      </c>
      <c r="L64" s="27">
        <f t="shared" si="11"/>
        <v>16.661543190900705</v>
      </c>
      <c r="M64" s="28">
        <f t="shared" si="12"/>
        <v>18.969999999999995</v>
      </c>
      <c r="O64" s="62"/>
    </row>
    <row r="65" spans="2:15" ht="12.75">
      <c r="B65" t="s">
        <v>123</v>
      </c>
      <c r="C65" t="s">
        <v>126</v>
      </c>
      <c r="D65" t="s">
        <v>145</v>
      </c>
      <c r="E65" s="2">
        <v>40067</v>
      </c>
      <c r="F65" t="s">
        <v>125</v>
      </c>
      <c r="G65">
        <v>5</v>
      </c>
      <c r="H65">
        <v>0.5</v>
      </c>
      <c r="I65" t="s">
        <v>1</v>
      </c>
      <c r="J65" s="1">
        <f t="shared" si="9"/>
        <v>4.5</v>
      </c>
      <c r="K65" s="11">
        <f t="shared" si="10"/>
        <v>4.5</v>
      </c>
      <c r="L65" s="27">
        <f t="shared" si="11"/>
        <v>2.7137696672918388</v>
      </c>
      <c r="M65" s="28">
        <f t="shared" si="12"/>
        <v>3.089762454695123</v>
      </c>
      <c r="O65" s="62"/>
    </row>
    <row r="66" spans="2:15" ht="12.75">
      <c r="B66" t="s">
        <v>123</v>
      </c>
      <c r="C66" t="s">
        <v>126</v>
      </c>
      <c r="D66" t="s">
        <v>146</v>
      </c>
      <c r="E66" s="2">
        <v>40067</v>
      </c>
      <c r="F66" t="s">
        <v>125</v>
      </c>
      <c r="G66">
        <v>10</v>
      </c>
      <c r="H66">
        <v>0.69</v>
      </c>
      <c r="I66" t="s">
        <v>1</v>
      </c>
      <c r="J66" s="1">
        <f>G66-H66</f>
        <v>9.31</v>
      </c>
      <c r="K66" s="11">
        <f>L66*$F$5</f>
        <v>9.31</v>
      </c>
      <c r="L66" s="27">
        <f>IF(I66="",,IF(I66="GBP",J66,IF(I66="USD",J66/$F$5,IF(I66="EUR",J66/$F$6,"ERR"))))</f>
        <v>5.614487911663782</v>
      </c>
      <c r="M66" s="28">
        <f>L66*$F$6</f>
        <v>6.392375211824799</v>
      </c>
      <c r="O66" s="62"/>
    </row>
    <row r="67" spans="2:15" ht="12.75">
      <c r="B67" t="s">
        <v>123</v>
      </c>
      <c r="C67" t="s">
        <v>126</v>
      </c>
      <c r="D67" t="s">
        <v>147</v>
      </c>
      <c r="E67" s="2">
        <v>40067</v>
      </c>
      <c r="F67" t="s">
        <v>125</v>
      </c>
      <c r="G67">
        <v>5</v>
      </c>
      <c r="H67">
        <v>0.37</v>
      </c>
      <c r="I67" t="s">
        <v>3</v>
      </c>
      <c r="J67" s="1">
        <f>G67-H67</f>
        <v>4.63</v>
      </c>
      <c r="K67" s="11">
        <f>L67*$F$5</f>
        <v>7.6775123</v>
      </c>
      <c r="L67" s="27">
        <f>IF(I67="",,IF(I67="GBP",J67,IF(I67="USD",J67/$F$5,IF(I67="EUR",J67/$F$6,"ERR"))))</f>
        <v>4.63</v>
      </c>
      <c r="M67" s="28">
        <f>L67*$F$6</f>
        <v>5.2714865</v>
      </c>
      <c r="O67" s="62"/>
    </row>
    <row r="68" spans="2:15" ht="12.75">
      <c r="B68" t="s">
        <v>123</v>
      </c>
      <c r="C68" t="s">
        <v>126</v>
      </c>
      <c r="D68" t="s">
        <v>188</v>
      </c>
      <c r="E68" s="2">
        <v>40067</v>
      </c>
      <c r="F68" t="s">
        <v>125</v>
      </c>
      <c r="G68">
        <v>5</v>
      </c>
      <c r="H68">
        <v>0.37</v>
      </c>
      <c r="I68" t="s">
        <v>3</v>
      </c>
      <c r="J68" s="1">
        <f>G68-H68</f>
        <v>4.63</v>
      </c>
      <c r="K68" s="11">
        <f>L68*$F$5</f>
        <v>7.6775123</v>
      </c>
      <c r="L68" s="27">
        <f>IF(I68="",,IF(I68="GBP",J68,IF(I68="USD",J68/$F$5,IF(I68="EUR",J68/$F$6,"ERR"))))</f>
        <v>4.63</v>
      </c>
      <c r="M68" s="28">
        <f>L68*$F$6</f>
        <v>5.2714865</v>
      </c>
      <c r="O68" s="62"/>
    </row>
    <row r="69" spans="2:15" ht="12.75">
      <c r="B69" t="s">
        <v>123</v>
      </c>
      <c r="C69" t="s">
        <v>126</v>
      </c>
      <c r="D69" t="s">
        <v>179</v>
      </c>
      <c r="E69" s="2">
        <v>40067</v>
      </c>
      <c r="F69" t="s">
        <v>125</v>
      </c>
      <c r="G69">
        <v>2.16</v>
      </c>
      <c r="H69">
        <v>0.28</v>
      </c>
      <c r="I69" t="s">
        <v>3</v>
      </c>
      <c r="J69" s="1">
        <f>G69-H69</f>
        <v>1.8800000000000001</v>
      </c>
      <c r="K69" s="11">
        <f>L69*$F$5</f>
        <v>3.1174348000000003</v>
      </c>
      <c r="L69" s="27">
        <f>IF(I69="",,IF(I69="GBP",J69,IF(I69="USD",J69/$F$5,IF(I69="EUR",J69/$F$6,"ERR"))))</f>
        <v>1.8800000000000001</v>
      </c>
      <c r="M69" s="28">
        <f>L69*$F$6</f>
        <v>2.140474</v>
      </c>
      <c r="O69" s="62"/>
    </row>
    <row r="70" spans="2:15" ht="12.75">
      <c r="B70" t="s">
        <v>123</v>
      </c>
      <c r="C70" t="s">
        <v>126</v>
      </c>
      <c r="D70" t="s">
        <v>133</v>
      </c>
      <c r="E70" s="2">
        <v>40067</v>
      </c>
      <c r="F70" t="s">
        <v>125</v>
      </c>
      <c r="G70">
        <v>10</v>
      </c>
      <c r="H70">
        <v>0.54</v>
      </c>
      <c r="I70" t="s">
        <v>3</v>
      </c>
      <c r="J70" s="1">
        <f aca="true" t="shared" si="13" ref="J70:J75">G70-H70</f>
        <v>9.46</v>
      </c>
      <c r="K70" s="11">
        <f aca="true" t="shared" si="14" ref="K70:K75">L70*$F$5</f>
        <v>15.6866666</v>
      </c>
      <c r="L70" s="27">
        <f aca="true" t="shared" si="15" ref="L70:L75">IF(I70="",,IF(I70="GBP",J70,IF(I70="USD",J70/$F$5,IF(I70="EUR",J70/$F$6,"ERR"))))</f>
        <v>9.46</v>
      </c>
      <c r="M70" s="28">
        <f aca="true" t="shared" si="16" ref="M70:M75">L70*$F$6</f>
        <v>10.770683</v>
      </c>
      <c r="O70" s="62"/>
    </row>
    <row r="71" spans="2:15" ht="12.75">
      <c r="B71" t="s">
        <v>123</v>
      </c>
      <c r="C71" t="s">
        <v>126</v>
      </c>
      <c r="D71" t="s">
        <v>189</v>
      </c>
      <c r="E71" s="2">
        <v>40067</v>
      </c>
      <c r="F71" t="s">
        <v>125</v>
      </c>
      <c r="G71">
        <v>5</v>
      </c>
      <c r="H71">
        <v>0.37</v>
      </c>
      <c r="I71" t="s">
        <v>3</v>
      </c>
      <c r="J71" s="1">
        <f t="shared" si="13"/>
        <v>4.63</v>
      </c>
      <c r="K71" s="11">
        <f t="shared" si="14"/>
        <v>7.6775123</v>
      </c>
      <c r="L71" s="27">
        <f t="shared" si="15"/>
        <v>4.63</v>
      </c>
      <c r="M71" s="28">
        <f t="shared" si="16"/>
        <v>5.2714865</v>
      </c>
      <c r="O71" s="62"/>
    </row>
    <row r="72" spans="2:15" ht="12.75">
      <c r="B72" t="s">
        <v>123</v>
      </c>
      <c r="C72" t="s">
        <v>126</v>
      </c>
      <c r="D72" t="s">
        <v>132</v>
      </c>
      <c r="E72" s="2">
        <v>40067</v>
      </c>
      <c r="F72" t="s">
        <v>125</v>
      </c>
      <c r="G72">
        <v>20</v>
      </c>
      <c r="H72">
        <v>1.03</v>
      </c>
      <c r="I72" t="s">
        <v>128</v>
      </c>
      <c r="J72" s="1">
        <f t="shared" si="13"/>
        <v>18.97</v>
      </c>
      <c r="K72" s="11">
        <f t="shared" si="14"/>
        <v>27.62833753458346</v>
      </c>
      <c r="L72" s="27">
        <f t="shared" si="15"/>
        <v>16.661543190900705</v>
      </c>
      <c r="M72" s="28">
        <f t="shared" si="16"/>
        <v>18.969999999999995</v>
      </c>
      <c r="O72" s="62"/>
    </row>
    <row r="73" spans="2:15" ht="12.75">
      <c r="B73" t="s">
        <v>123</v>
      </c>
      <c r="C73" t="s">
        <v>126</v>
      </c>
      <c r="D73" t="s">
        <v>127</v>
      </c>
      <c r="E73" s="2">
        <v>40067</v>
      </c>
      <c r="F73" t="s">
        <v>125</v>
      </c>
      <c r="G73">
        <v>15</v>
      </c>
      <c r="H73">
        <v>0.94</v>
      </c>
      <c r="I73" t="s">
        <v>128</v>
      </c>
      <c r="J73" s="1">
        <f t="shared" si="13"/>
        <v>14.06</v>
      </c>
      <c r="K73" s="11">
        <f t="shared" si="14"/>
        <v>20.477302358262705</v>
      </c>
      <c r="L73" s="27">
        <f t="shared" si="15"/>
        <v>12.349040446181547</v>
      </c>
      <c r="M73" s="28">
        <f t="shared" si="16"/>
        <v>14.06</v>
      </c>
      <c r="O73" s="62"/>
    </row>
    <row r="74" spans="2:15" ht="12.75">
      <c r="B74" t="s">
        <v>123</v>
      </c>
      <c r="C74" t="s">
        <v>126</v>
      </c>
      <c r="D74" t="s">
        <v>129</v>
      </c>
      <c r="E74" s="2">
        <v>40067</v>
      </c>
      <c r="F74" t="s">
        <v>125</v>
      </c>
      <c r="G74">
        <v>20</v>
      </c>
      <c r="H74">
        <v>1.08</v>
      </c>
      <c r="I74" t="s">
        <v>1</v>
      </c>
      <c r="J74" s="1">
        <f t="shared" si="13"/>
        <v>18.92</v>
      </c>
      <c r="K74" s="11">
        <f t="shared" si="14"/>
        <v>18.92</v>
      </c>
      <c r="L74" s="27">
        <f t="shared" si="15"/>
        <v>11.409893801147021</v>
      </c>
      <c r="M74" s="28">
        <f t="shared" si="16"/>
        <v>12.99073458729594</v>
      </c>
      <c r="O74" s="62"/>
    </row>
    <row r="75" spans="2:15" ht="12.75">
      <c r="B75" t="s">
        <v>123</v>
      </c>
      <c r="C75" t="s">
        <v>126</v>
      </c>
      <c r="D75" t="s">
        <v>124</v>
      </c>
      <c r="E75" s="2">
        <v>40067</v>
      </c>
      <c r="F75" t="s">
        <v>125</v>
      </c>
      <c r="G75">
        <v>20</v>
      </c>
      <c r="H75">
        <v>0.88</v>
      </c>
      <c r="I75" t="s">
        <v>3</v>
      </c>
      <c r="J75" s="1">
        <f t="shared" si="13"/>
        <v>19.12</v>
      </c>
      <c r="K75" s="11">
        <f t="shared" si="14"/>
        <v>31.7049752</v>
      </c>
      <c r="L75" s="27">
        <f t="shared" si="15"/>
        <v>19.12</v>
      </c>
      <c r="M75" s="28">
        <f t="shared" si="16"/>
        <v>21.769076000000002</v>
      </c>
      <c r="O75" s="62"/>
    </row>
    <row r="76" spans="2:15" ht="12.75">
      <c r="B76"/>
      <c r="C76"/>
      <c r="E76" s="2"/>
      <c r="J76" s="1">
        <f>G76-H76</f>
        <v>0</v>
      </c>
      <c r="K76" s="11">
        <f>L76*$F$5</f>
        <v>0</v>
      </c>
      <c r="L76" s="27">
        <f>IF(I76="",,IF(I76="GBP",J76,IF(I76="USD",J76/$F$5,IF(I76="EUR",J76/$F$6,"ERR"))))</f>
        <v>0</v>
      </c>
      <c r="M76" s="28">
        <f>L76*$F$6</f>
        <v>0</v>
      </c>
      <c r="O76" s="62"/>
    </row>
    <row r="77" spans="11:13" ht="12.75">
      <c r="K77" s="5"/>
      <c r="M77"/>
    </row>
    <row r="78" spans="3:13" ht="13.5" thickBot="1">
      <c r="C78" s="1" t="s">
        <v>15</v>
      </c>
      <c r="D78" s="1" t="str">
        <f>COUNTA(D13:D76)&amp;" donations over "&amp;MAX(E12:E76)-MIN(E12:E76)&amp;" days"</f>
        <v>63 donations over 26 days</v>
      </c>
      <c r="J78" s="3" t="s">
        <v>15</v>
      </c>
      <c r="K78" s="12">
        <f>SUM(K13:K77)</f>
        <v>1035.9239866523117</v>
      </c>
      <c r="L78" s="29">
        <f>SUM(L13:L76)</f>
        <v>624.7242427993511</v>
      </c>
      <c r="M78" s="30">
        <f>SUM(M13:M76)</f>
        <v>711.2797866392016</v>
      </c>
    </row>
    <row r="79" ht="13.5" thickTop="1"/>
  </sheetData>
  <sheetProtection/>
  <mergeCells count="1">
    <mergeCell ref="E3:G3"/>
  </mergeCells>
  <printOptions/>
  <pageMargins left="0.25" right="0.25" top="0.47" bottom="0.45" header="0.3" footer="0.3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7"/>
  <sheetViews>
    <sheetView zoomScale="90" zoomScaleNormal="90" zoomScalePageLayoutView="0" workbookViewId="0" topLeftCell="A1">
      <pane ySplit="12" topLeftCell="A13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1.421875" style="0" customWidth="1"/>
    <col min="2" max="2" width="17.00390625" style="1" customWidth="1"/>
    <col min="3" max="3" width="10.7109375" style="1" customWidth="1"/>
    <col min="4" max="4" width="19.8515625" style="0" bestFit="1" customWidth="1"/>
    <col min="5" max="5" width="13.28125" style="0" bestFit="1" customWidth="1"/>
    <col min="6" max="6" width="11.57421875" style="0" customWidth="1"/>
    <col min="7" max="7" width="8.28125" style="0" bestFit="1" customWidth="1"/>
    <col min="8" max="8" width="7.421875" style="0" bestFit="1" customWidth="1"/>
    <col min="9" max="9" width="17.8515625" style="0" bestFit="1" customWidth="1"/>
    <col min="10" max="10" width="11.140625" style="0" bestFit="1" customWidth="1"/>
    <col min="11" max="12" width="11.140625" style="0" customWidth="1"/>
    <col min="13" max="13" width="11.00390625" style="5" bestFit="1" customWidth="1"/>
    <col min="14" max="14" width="9.57421875" style="0" bestFit="1" customWidth="1"/>
    <col min="15" max="15" width="10.00390625" style="0" bestFit="1" customWidth="1"/>
  </cols>
  <sheetData>
    <row r="1" ht="18">
      <c r="B1" s="17" t="s">
        <v>75</v>
      </c>
    </row>
    <row r="2" spans="2:12" ht="15" customHeight="1" thickBot="1">
      <c r="B2" s="4"/>
      <c r="I2" s="1"/>
      <c r="J2" s="16" t="s">
        <v>1</v>
      </c>
      <c r="K2" s="16" t="s">
        <v>3</v>
      </c>
      <c r="L2" s="16" t="s">
        <v>21</v>
      </c>
    </row>
    <row r="3" spans="2:12" ht="14.25" customHeight="1" thickBot="1">
      <c r="B3" s="3" t="s">
        <v>20</v>
      </c>
      <c r="C3" s="1" t="s">
        <v>74</v>
      </c>
      <c r="E3" s="66" t="s">
        <v>27</v>
      </c>
      <c r="F3" s="67"/>
      <c r="G3" s="68"/>
      <c r="I3" s="13" t="s">
        <v>18</v>
      </c>
      <c r="J3" s="14">
        <f>C7*F5</f>
        <v>670.1345871999999</v>
      </c>
      <c r="K3" s="15">
        <f>C7</f>
        <v>406.64</v>
      </c>
      <c r="L3" s="19">
        <f>C7*F6</f>
        <v>513.7327104</v>
      </c>
    </row>
    <row r="4" spans="2:12" ht="14.25" customHeight="1">
      <c r="B4" s="3" t="s">
        <v>0</v>
      </c>
      <c r="C4" s="1" t="s">
        <v>28</v>
      </c>
      <c r="E4" s="20"/>
      <c r="F4" s="21"/>
      <c r="G4" s="22"/>
      <c r="I4" s="13" t="s">
        <v>16</v>
      </c>
      <c r="J4" s="14">
        <f>K4*F5</f>
        <v>681.3413039277102</v>
      </c>
      <c r="K4" s="33">
        <f>N47</f>
        <v>413.44027471675037</v>
      </c>
      <c r="L4" s="19">
        <f>K4*F6</f>
        <v>522.3239054661537</v>
      </c>
    </row>
    <row r="5" spans="2:12" ht="14.25" customHeight="1">
      <c r="B5" s="3"/>
      <c r="C5" s="2"/>
      <c r="E5" s="20" t="s">
        <v>1</v>
      </c>
      <c r="F5" s="21">
        <v>1.64798</v>
      </c>
      <c r="G5" s="22"/>
      <c r="I5" s="13" t="s">
        <v>17</v>
      </c>
      <c r="J5" s="48">
        <f>J3-J4</f>
        <v>-11.206716727710273</v>
      </c>
      <c r="K5" s="15">
        <f>K3-K4</f>
        <v>-6.80027471675038</v>
      </c>
      <c r="L5" s="19">
        <f>L3-L4</f>
        <v>-8.591195066153773</v>
      </c>
    </row>
    <row r="6" spans="2:12" ht="14.25" customHeight="1">
      <c r="B6" s="3"/>
      <c r="C6" s="2"/>
      <c r="E6" s="20" t="s">
        <v>2</v>
      </c>
      <c r="F6" s="21">
        <v>1.26336</v>
      </c>
      <c r="G6" s="22"/>
      <c r="I6" s="13" t="s">
        <v>19</v>
      </c>
      <c r="J6" s="26">
        <f>J4/J3</f>
        <v>1.0167230836040486</v>
      </c>
      <c r="K6" s="26">
        <f>K4/K3</f>
        <v>1.0167230836040488</v>
      </c>
      <c r="L6" s="26">
        <f>L4/L3</f>
        <v>1.0167230836040488</v>
      </c>
    </row>
    <row r="7" spans="2:7" ht="14.25" customHeight="1" thickBot="1">
      <c r="B7" s="3" t="s">
        <v>24</v>
      </c>
      <c r="C7" s="32">
        <v>406.64</v>
      </c>
      <c r="E7" s="23" t="s">
        <v>3</v>
      </c>
      <c r="F7" s="24">
        <v>1</v>
      </c>
      <c r="G7" s="25"/>
    </row>
    <row r="8" spans="9:13" ht="12.75">
      <c r="I8" s="13" t="s">
        <v>83</v>
      </c>
      <c r="J8" s="15">
        <f>SUMIF(K14:K45,"USD",N14:N45)</f>
        <v>173.16350926588916</v>
      </c>
      <c r="K8" s="15">
        <f>SUMIF(K14:K45,"GBP",N14:N45)</f>
        <v>207.04000000000002</v>
      </c>
      <c r="L8" s="15">
        <f>SUMIF(K14:K45,"Euro",N14:N45)</f>
        <v>33.2367654508612</v>
      </c>
      <c r="M8" s="46">
        <f>SUM(J8:L8)</f>
        <v>413.44027471675037</v>
      </c>
    </row>
    <row r="9" spans="10:12" ht="12.75">
      <c r="J9" s="47">
        <f>J8/M8</f>
        <v>0.4188356090478224</v>
      </c>
      <c r="K9" s="47">
        <f>K8/M8</f>
        <v>0.5007736610610661</v>
      </c>
      <c r="L9" s="47">
        <f>L8/M8</f>
        <v>0.08039072989111147</v>
      </c>
    </row>
    <row r="10" ht="12.75">
      <c r="B10" s="18" t="s">
        <v>22</v>
      </c>
    </row>
    <row r="12" spans="2:15" ht="12.75"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7" t="s">
        <v>14</v>
      </c>
      <c r="L12" s="34" t="s">
        <v>23</v>
      </c>
      <c r="M12" s="31" t="s">
        <v>13</v>
      </c>
      <c r="N12" s="31" t="s">
        <v>25</v>
      </c>
      <c r="O12" s="31" t="s">
        <v>26</v>
      </c>
    </row>
    <row r="13" spans="2:13" ht="6" customHeight="1">
      <c r="B13" s="8"/>
      <c r="C13" s="8"/>
      <c r="D13" s="8"/>
      <c r="E13" s="8"/>
      <c r="F13" s="8"/>
      <c r="G13" s="8"/>
      <c r="H13" s="8"/>
      <c r="I13" s="8"/>
      <c r="J13" s="8"/>
      <c r="K13" s="9"/>
      <c r="L13" s="9"/>
      <c r="M13" s="10"/>
    </row>
    <row r="14" spans="2:15" ht="12.75">
      <c r="B14" s="1" t="s">
        <v>76</v>
      </c>
      <c r="C14" s="1" t="s">
        <v>77</v>
      </c>
      <c r="D14" s="1" t="s">
        <v>78</v>
      </c>
      <c r="E14" s="2" t="s">
        <v>79</v>
      </c>
      <c r="F14" s="1" t="s">
        <v>80</v>
      </c>
      <c r="G14" s="1"/>
      <c r="H14" s="1" t="s">
        <v>81</v>
      </c>
      <c r="I14" s="1">
        <v>15</v>
      </c>
      <c r="J14" s="1">
        <v>0.86</v>
      </c>
      <c r="K14" s="1" t="s">
        <v>2</v>
      </c>
      <c r="L14" s="1">
        <f aca="true" t="shared" si="0" ref="L14:L19">I14-J14</f>
        <v>14.14</v>
      </c>
      <c r="M14" s="11">
        <f>N14*$F$5</f>
        <v>18.444811613475178</v>
      </c>
      <c r="N14" s="27">
        <f>IF(K14="",,IF(K14="GBP",L14,IF(K14="USD",L14/$F$5,IF(K14="Euro",L14/$F$6,"ERR"))))</f>
        <v>11.192375886524824</v>
      </c>
      <c r="O14" s="28">
        <f>N14*$F$6</f>
        <v>14.140000000000002</v>
      </c>
    </row>
    <row r="15" spans="2:15" ht="12.75">
      <c r="B15" s="1" t="s">
        <v>76</v>
      </c>
      <c r="C15" s="1" t="s">
        <v>77</v>
      </c>
      <c r="D15" s="1" t="s">
        <v>82</v>
      </c>
      <c r="E15" s="2" t="s">
        <v>79</v>
      </c>
      <c r="F15" s="1" t="s">
        <v>80</v>
      </c>
      <c r="G15" s="1"/>
      <c r="H15" s="1"/>
      <c r="I15" s="1">
        <v>6.69</v>
      </c>
      <c r="J15" s="1">
        <v>0</v>
      </c>
      <c r="K15" s="1" t="s">
        <v>3</v>
      </c>
      <c r="L15" s="1">
        <f t="shared" si="0"/>
        <v>6.69</v>
      </c>
      <c r="M15" s="11">
        <f aca="true" t="shared" si="1" ref="M15:M45">N15*$F$5</f>
        <v>11.0249862</v>
      </c>
      <c r="N15" s="27">
        <f aca="true" t="shared" si="2" ref="N15:N45">IF(K15="",,IF(K15="GBP",L15,IF(K15="USD",L15/$F$5,IF(K15="Euro",L15/$F$6,"ERR"))))</f>
        <v>6.69</v>
      </c>
      <c r="O15" s="28">
        <f aca="true" t="shared" si="3" ref="O15:O45">N15*$F$6</f>
        <v>8.4518784</v>
      </c>
    </row>
    <row r="16" spans="2:15" ht="12.75">
      <c r="B16" s="1" t="s">
        <v>76</v>
      </c>
      <c r="C16" s="1" t="s">
        <v>77</v>
      </c>
      <c r="D16" s="1" t="s">
        <v>84</v>
      </c>
      <c r="E16" s="2" t="s">
        <v>79</v>
      </c>
      <c r="F16" s="1" t="s">
        <v>80</v>
      </c>
      <c r="G16" s="1"/>
      <c r="H16" s="1" t="s">
        <v>81</v>
      </c>
      <c r="I16" s="1">
        <v>10</v>
      </c>
      <c r="J16" s="1">
        <v>0.54</v>
      </c>
      <c r="K16" s="1" t="s">
        <v>3</v>
      </c>
      <c r="L16" s="1">
        <f t="shared" si="0"/>
        <v>9.46</v>
      </c>
      <c r="M16" s="11">
        <f t="shared" si="1"/>
        <v>15.589890800000001</v>
      </c>
      <c r="N16" s="27">
        <f t="shared" si="2"/>
        <v>9.46</v>
      </c>
      <c r="O16" s="28">
        <f t="shared" si="3"/>
        <v>11.951385600000002</v>
      </c>
    </row>
    <row r="17" spans="2:15" ht="12.75">
      <c r="B17" s="1" t="s">
        <v>85</v>
      </c>
      <c r="C17" s="1" t="s">
        <v>77</v>
      </c>
      <c r="D17" s="1" t="s">
        <v>86</v>
      </c>
      <c r="E17" s="2" t="s">
        <v>79</v>
      </c>
      <c r="F17" s="1" t="s">
        <v>80</v>
      </c>
      <c r="G17" s="1"/>
      <c r="H17" s="1"/>
      <c r="I17" s="1">
        <v>50</v>
      </c>
      <c r="J17" s="1">
        <v>0</v>
      </c>
      <c r="K17" s="1" t="s">
        <v>3</v>
      </c>
      <c r="L17" s="1">
        <f t="shared" si="0"/>
        <v>50</v>
      </c>
      <c r="M17" s="11">
        <f t="shared" si="1"/>
        <v>82.399</v>
      </c>
      <c r="N17" s="27">
        <f t="shared" si="2"/>
        <v>50</v>
      </c>
      <c r="O17" s="28">
        <f t="shared" si="3"/>
        <v>63.168</v>
      </c>
    </row>
    <row r="18" spans="2:15" ht="12.75">
      <c r="B18" s="1" t="s">
        <v>76</v>
      </c>
      <c r="C18" s="1" t="s">
        <v>77</v>
      </c>
      <c r="D18" s="1" t="s">
        <v>87</v>
      </c>
      <c r="E18" s="1" t="s">
        <v>88</v>
      </c>
      <c r="F18" s="1" t="s">
        <v>80</v>
      </c>
      <c r="G18" s="1"/>
      <c r="H18" s="1" t="s">
        <v>81</v>
      </c>
      <c r="I18" s="1">
        <v>10</v>
      </c>
      <c r="J18" s="1">
        <v>0.54</v>
      </c>
      <c r="K18" s="1" t="s">
        <v>3</v>
      </c>
      <c r="L18" s="1">
        <f t="shared" si="0"/>
        <v>9.46</v>
      </c>
      <c r="M18" s="11">
        <f t="shared" si="1"/>
        <v>15.589890800000001</v>
      </c>
      <c r="N18" s="27">
        <f t="shared" si="2"/>
        <v>9.46</v>
      </c>
      <c r="O18" s="28">
        <f t="shared" si="3"/>
        <v>11.951385600000002</v>
      </c>
    </row>
    <row r="19" spans="2:15" ht="12.75">
      <c r="B19" s="1" t="s">
        <v>76</v>
      </c>
      <c r="C19" s="1" t="s">
        <v>77</v>
      </c>
      <c r="D19" s="1" t="s">
        <v>97</v>
      </c>
      <c r="E19" s="1" t="s">
        <v>88</v>
      </c>
      <c r="F19" s="1" t="s">
        <v>80</v>
      </c>
      <c r="G19" s="1"/>
      <c r="H19" s="1" t="s">
        <v>81</v>
      </c>
      <c r="I19" s="1">
        <v>20</v>
      </c>
      <c r="J19" s="1">
        <v>1.08</v>
      </c>
      <c r="K19" s="1" t="s">
        <v>1</v>
      </c>
      <c r="L19" s="1">
        <f t="shared" si="0"/>
        <v>18.92</v>
      </c>
      <c r="M19" s="11">
        <f t="shared" si="1"/>
        <v>18.92</v>
      </c>
      <c r="N19" s="27">
        <f t="shared" si="2"/>
        <v>11.480721853420553</v>
      </c>
      <c r="O19" s="28">
        <f t="shared" si="3"/>
        <v>14.50428476073739</v>
      </c>
    </row>
    <row r="20" spans="2:15" ht="12.75">
      <c r="B20" s="1" t="s">
        <v>76</v>
      </c>
      <c r="C20" s="1" t="s">
        <v>77</v>
      </c>
      <c r="D20" s="1" t="s">
        <v>89</v>
      </c>
      <c r="E20" s="1" t="s">
        <v>88</v>
      </c>
      <c r="F20" s="1" t="s">
        <v>80</v>
      </c>
      <c r="G20" s="1" t="s">
        <v>9</v>
      </c>
      <c r="H20" s="1" t="s">
        <v>81</v>
      </c>
      <c r="I20" s="1">
        <v>10</v>
      </c>
      <c r="J20" s="1">
        <v>0.54</v>
      </c>
      <c r="K20" s="1" t="s">
        <v>3</v>
      </c>
      <c r="L20" s="1">
        <f aca="true" t="shared" si="4" ref="L20:L27">I20-J20</f>
        <v>9.46</v>
      </c>
      <c r="M20" s="11">
        <f t="shared" si="1"/>
        <v>15.589890800000001</v>
      </c>
      <c r="N20" s="27">
        <f t="shared" si="2"/>
        <v>9.46</v>
      </c>
      <c r="O20" s="28">
        <f t="shared" si="3"/>
        <v>11.951385600000002</v>
      </c>
    </row>
    <row r="21" spans="2:15" ht="12.75">
      <c r="B21" s="1" t="s">
        <v>76</v>
      </c>
      <c r="C21" s="1" t="s">
        <v>77</v>
      </c>
      <c r="D21" s="1" t="s">
        <v>90</v>
      </c>
      <c r="E21" s="1" t="s">
        <v>88</v>
      </c>
      <c r="F21" s="1" t="s">
        <v>80</v>
      </c>
      <c r="G21" s="1" t="s">
        <v>9</v>
      </c>
      <c r="H21" s="1" t="s">
        <v>81</v>
      </c>
      <c r="I21" s="1">
        <v>5</v>
      </c>
      <c r="J21" s="1">
        <v>0.37</v>
      </c>
      <c r="K21" s="1" t="s">
        <v>3</v>
      </c>
      <c r="L21" s="1">
        <f t="shared" si="4"/>
        <v>4.63</v>
      </c>
      <c r="M21" s="11">
        <f t="shared" si="1"/>
        <v>7.6301474</v>
      </c>
      <c r="N21" s="27">
        <f t="shared" si="2"/>
        <v>4.63</v>
      </c>
      <c r="O21" s="28">
        <f t="shared" si="3"/>
        <v>5.8493568</v>
      </c>
    </row>
    <row r="22" spans="2:15" ht="12.75">
      <c r="B22" s="1" t="s">
        <v>76</v>
      </c>
      <c r="C22" s="1" t="s">
        <v>77</v>
      </c>
      <c r="D22" s="1" t="s">
        <v>91</v>
      </c>
      <c r="E22" s="1" t="s">
        <v>88</v>
      </c>
      <c r="F22" s="1" t="s">
        <v>80</v>
      </c>
      <c r="G22" s="1" t="s">
        <v>9</v>
      </c>
      <c r="H22" s="1" t="s">
        <v>81</v>
      </c>
      <c r="I22" s="1">
        <v>40</v>
      </c>
      <c r="J22" s="1">
        <v>1.86</v>
      </c>
      <c r="K22" s="1" t="s">
        <v>1</v>
      </c>
      <c r="L22" s="1">
        <f t="shared" si="4"/>
        <v>38.14</v>
      </c>
      <c r="M22" s="11">
        <f t="shared" si="1"/>
        <v>38.14</v>
      </c>
      <c r="N22" s="27">
        <f t="shared" si="2"/>
        <v>23.14348475102853</v>
      </c>
      <c r="O22" s="28">
        <f t="shared" si="3"/>
        <v>29.238552895059406</v>
      </c>
    </row>
    <row r="23" spans="2:15" ht="12.75">
      <c r="B23" s="1" t="s">
        <v>76</v>
      </c>
      <c r="C23" s="1" t="s">
        <v>77</v>
      </c>
      <c r="D23" s="1" t="s">
        <v>92</v>
      </c>
      <c r="E23" s="1" t="s">
        <v>88</v>
      </c>
      <c r="F23" s="1" t="s">
        <v>80</v>
      </c>
      <c r="G23" s="1" t="s">
        <v>9</v>
      </c>
      <c r="H23" s="1" t="s">
        <v>81</v>
      </c>
      <c r="I23" s="1">
        <v>5</v>
      </c>
      <c r="J23" s="1">
        <v>0.5</v>
      </c>
      <c r="K23" s="1" t="s">
        <v>1</v>
      </c>
      <c r="L23" s="1">
        <f t="shared" si="4"/>
        <v>4.5</v>
      </c>
      <c r="M23" s="11">
        <f t="shared" si="1"/>
        <v>4.5</v>
      </c>
      <c r="N23" s="27">
        <f t="shared" si="2"/>
        <v>2.730615662811442</v>
      </c>
      <c r="O23" s="28">
        <f t="shared" si="3"/>
        <v>3.4497506037694636</v>
      </c>
    </row>
    <row r="24" spans="2:15" ht="12.75">
      <c r="B24" s="1" t="s">
        <v>76</v>
      </c>
      <c r="C24" s="1" t="s">
        <v>77</v>
      </c>
      <c r="D24" t="s">
        <v>93</v>
      </c>
      <c r="E24" s="1" t="s">
        <v>88</v>
      </c>
      <c r="F24" s="1" t="s">
        <v>80</v>
      </c>
      <c r="G24" s="1" t="s">
        <v>9</v>
      </c>
      <c r="H24" s="1" t="s">
        <v>81</v>
      </c>
      <c r="I24" s="1">
        <v>50</v>
      </c>
      <c r="J24" s="1">
        <v>2.25</v>
      </c>
      <c r="K24" s="1" t="s">
        <v>1</v>
      </c>
      <c r="L24" s="1">
        <f t="shared" si="4"/>
        <v>47.75</v>
      </c>
      <c r="M24" s="11">
        <f t="shared" si="1"/>
        <v>47.75</v>
      </c>
      <c r="N24" s="27">
        <f t="shared" si="2"/>
        <v>28.974866199832523</v>
      </c>
      <c r="O24" s="28">
        <f t="shared" si="3"/>
        <v>36.60568696222042</v>
      </c>
    </row>
    <row r="25" spans="2:15" ht="12.75">
      <c r="B25" s="1" t="s">
        <v>76</v>
      </c>
      <c r="C25" s="1" t="s">
        <v>77</v>
      </c>
      <c r="D25" t="s">
        <v>94</v>
      </c>
      <c r="E25" s="1" t="s">
        <v>88</v>
      </c>
      <c r="F25" s="1" t="s">
        <v>80</v>
      </c>
      <c r="G25" s="1" t="s">
        <v>9</v>
      </c>
      <c r="H25" s="1" t="s">
        <v>81</v>
      </c>
      <c r="I25" s="1">
        <v>5</v>
      </c>
      <c r="J25" s="1">
        <v>0.37</v>
      </c>
      <c r="K25" s="1" t="s">
        <v>3</v>
      </c>
      <c r="L25" s="1">
        <f t="shared" si="4"/>
        <v>4.63</v>
      </c>
      <c r="M25" s="11">
        <f t="shared" si="1"/>
        <v>7.6301474</v>
      </c>
      <c r="N25" s="27">
        <f t="shared" si="2"/>
        <v>4.63</v>
      </c>
      <c r="O25" s="28">
        <f t="shared" si="3"/>
        <v>5.8493568</v>
      </c>
    </row>
    <row r="26" spans="2:15" ht="12.75">
      <c r="B26" s="1" t="s">
        <v>76</v>
      </c>
      <c r="C26" s="1" t="s">
        <v>77</v>
      </c>
      <c r="D26" t="s">
        <v>95</v>
      </c>
      <c r="E26" s="1" t="s">
        <v>88</v>
      </c>
      <c r="F26" s="1" t="s">
        <v>80</v>
      </c>
      <c r="G26" s="1" t="s">
        <v>9</v>
      </c>
      <c r="H26" s="1" t="s">
        <v>81</v>
      </c>
      <c r="I26" s="1">
        <v>15</v>
      </c>
      <c r="J26" s="1">
        <v>0.94</v>
      </c>
      <c r="K26" s="1" t="s">
        <v>2</v>
      </c>
      <c r="L26" s="1">
        <f t="shared" si="4"/>
        <v>14.06</v>
      </c>
      <c r="M26" s="11">
        <f t="shared" si="1"/>
        <v>18.34045624366768</v>
      </c>
      <c r="N26" s="27">
        <f t="shared" si="2"/>
        <v>11.12905268490375</v>
      </c>
      <c r="O26" s="28">
        <f t="shared" si="3"/>
        <v>14.06</v>
      </c>
    </row>
    <row r="27" spans="2:15" ht="12.75">
      <c r="B27" s="1" t="s">
        <v>76</v>
      </c>
      <c r="C27" s="1" t="s">
        <v>77</v>
      </c>
      <c r="D27" t="s">
        <v>96</v>
      </c>
      <c r="E27" s="1" t="s">
        <v>88</v>
      </c>
      <c r="F27" s="1" t="s">
        <v>80</v>
      </c>
      <c r="G27" s="1" t="s">
        <v>9</v>
      </c>
      <c r="H27" s="1" t="s">
        <v>81</v>
      </c>
      <c r="I27" s="1">
        <v>5</v>
      </c>
      <c r="J27" s="1">
        <v>0.37</v>
      </c>
      <c r="K27" s="1" t="s">
        <v>3</v>
      </c>
      <c r="L27" s="1">
        <f t="shared" si="4"/>
        <v>4.63</v>
      </c>
      <c r="M27" s="11">
        <f t="shared" si="1"/>
        <v>7.6301474</v>
      </c>
      <c r="N27" s="27">
        <f t="shared" si="2"/>
        <v>4.63</v>
      </c>
      <c r="O27" s="28">
        <f t="shared" si="3"/>
        <v>5.8493568</v>
      </c>
    </row>
    <row r="28" spans="2:15" ht="12.75">
      <c r="B28" s="1" t="s">
        <v>76</v>
      </c>
      <c r="C28" s="1" t="s">
        <v>77</v>
      </c>
      <c r="D28" t="s">
        <v>98</v>
      </c>
      <c r="E28" s="1" t="s">
        <v>88</v>
      </c>
      <c r="F28" s="1" t="s">
        <v>80</v>
      </c>
      <c r="G28" s="1" t="s">
        <v>9</v>
      </c>
      <c r="H28" s="1" t="s">
        <v>81</v>
      </c>
      <c r="I28" s="1">
        <v>3</v>
      </c>
      <c r="J28" s="1">
        <v>0.3</v>
      </c>
      <c r="K28" s="1" t="s">
        <v>3</v>
      </c>
      <c r="L28" s="1">
        <f aca="true" t="shared" si="5" ref="L28:L36">I28-J28</f>
        <v>2.7</v>
      </c>
      <c r="M28" s="11">
        <f t="shared" si="1"/>
        <v>4.449546000000001</v>
      </c>
      <c r="N28" s="27">
        <f t="shared" si="2"/>
        <v>2.7</v>
      </c>
      <c r="O28" s="28">
        <f t="shared" si="3"/>
        <v>3.4110720000000003</v>
      </c>
    </row>
    <row r="29" spans="2:15" ht="12.75">
      <c r="B29" s="1" t="s">
        <v>76</v>
      </c>
      <c r="C29" s="1" t="s">
        <v>77</v>
      </c>
      <c r="D29" t="s">
        <v>99</v>
      </c>
      <c r="E29" s="1" t="s">
        <v>88</v>
      </c>
      <c r="F29" s="1" t="s">
        <v>80</v>
      </c>
      <c r="G29" s="1" t="s">
        <v>9</v>
      </c>
      <c r="H29" s="1" t="s">
        <v>81</v>
      </c>
      <c r="I29" s="1">
        <v>15</v>
      </c>
      <c r="J29" s="1">
        <v>0.71</v>
      </c>
      <c r="K29" s="1" t="s">
        <v>3</v>
      </c>
      <c r="L29" s="1">
        <f t="shared" si="5"/>
        <v>14.29</v>
      </c>
      <c r="M29" s="11">
        <f t="shared" si="1"/>
        <v>23.5496342</v>
      </c>
      <c r="N29" s="27">
        <f t="shared" si="2"/>
        <v>14.29</v>
      </c>
      <c r="O29" s="28">
        <f t="shared" si="3"/>
        <v>18.0534144</v>
      </c>
    </row>
    <row r="30" spans="2:15" ht="12.75">
      <c r="B30" s="1" t="s">
        <v>76</v>
      </c>
      <c r="C30" s="1" t="s">
        <v>77</v>
      </c>
      <c r="D30" t="s">
        <v>100</v>
      </c>
      <c r="E30" s="1" t="s">
        <v>101</v>
      </c>
      <c r="F30" s="1" t="s">
        <v>80</v>
      </c>
      <c r="G30" s="1" t="s">
        <v>9</v>
      </c>
      <c r="H30" s="1" t="s">
        <v>81</v>
      </c>
      <c r="I30" s="1">
        <v>10</v>
      </c>
      <c r="J30" s="1">
        <v>0.54</v>
      </c>
      <c r="K30" s="1" t="s">
        <v>3</v>
      </c>
      <c r="L30" s="1">
        <f t="shared" si="5"/>
        <v>9.46</v>
      </c>
      <c r="M30" s="11">
        <f t="shared" si="1"/>
        <v>15.589890800000001</v>
      </c>
      <c r="N30" s="27">
        <f t="shared" si="2"/>
        <v>9.46</v>
      </c>
      <c r="O30" s="28">
        <f t="shared" si="3"/>
        <v>11.951385600000002</v>
      </c>
    </row>
    <row r="31" spans="2:15" ht="12.75">
      <c r="B31" s="1" t="s">
        <v>76</v>
      </c>
      <c r="C31" s="1" t="s">
        <v>77</v>
      </c>
      <c r="D31" t="s">
        <v>102</v>
      </c>
      <c r="E31" s="1" t="s">
        <v>101</v>
      </c>
      <c r="F31" s="1" t="s">
        <v>80</v>
      </c>
      <c r="G31" s="1" t="s">
        <v>9</v>
      </c>
      <c r="H31" s="1" t="s">
        <v>81</v>
      </c>
      <c r="I31" s="1">
        <v>10</v>
      </c>
      <c r="J31" s="1">
        <v>0.54</v>
      </c>
      <c r="K31" s="1" t="s">
        <v>3</v>
      </c>
      <c r="L31" s="1">
        <f t="shared" si="5"/>
        <v>9.46</v>
      </c>
      <c r="M31" s="11">
        <f t="shared" si="1"/>
        <v>15.589890800000001</v>
      </c>
      <c r="N31" s="27">
        <f t="shared" si="2"/>
        <v>9.46</v>
      </c>
      <c r="O31" s="28">
        <f t="shared" si="3"/>
        <v>11.951385600000002</v>
      </c>
    </row>
    <row r="32" spans="2:15" ht="12.75">
      <c r="B32" s="1" t="s">
        <v>76</v>
      </c>
      <c r="C32" s="1" t="s">
        <v>77</v>
      </c>
      <c r="D32" t="s">
        <v>103</v>
      </c>
      <c r="E32" s="1" t="s">
        <v>101</v>
      </c>
      <c r="F32" s="1" t="s">
        <v>80</v>
      </c>
      <c r="G32" s="1" t="s">
        <v>9</v>
      </c>
      <c r="H32" s="1" t="s">
        <v>81</v>
      </c>
      <c r="I32" s="1">
        <v>5</v>
      </c>
      <c r="J32" s="1">
        <v>0.37</v>
      </c>
      <c r="K32" s="1" t="s">
        <v>3</v>
      </c>
      <c r="L32" s="1">
        <f t="shared" si="5"/>
        <v>4.63</v>
      </c>
      <c r="M32" s="11">
        <f t="shared" si="1"/>
        <v>7.6301474</v>
      </c>
      <c r="N32" s="27">
        <f t="shared" si="2"/>
        <v>4.63</v>
      </c>
      <c r="O32" s="28">
        <f t="shared" si="3"/>
        <v>5.8493568</v>
      </c>
    </row>
    <row r="33" spans="2:15" ht="12.75">
      <c r="B33" s="1" t="s">
        <v>76</v>
      </c>
      <c r="C33" s="1" t="s">
        <v>77</v>
      </c>
      <c r="D33" t="s">
        <v>116</v>
      </c>
      <c r="E33" s="1" t="s">
        <v>101</v>
      </c>
      <c r="F33" s="1" t="s">
        <v>80</v>
      </c>
      <c r="G33" s="1" t="s">
        <v>9</v>
      </c>
      <c r="H33" s="1" t="s">
        <v>81</v>
      </c>
      <c r="I33" s="1">
        <v>20</v>
      </c>
      <c r="J33" s="1">
        <v>1.08</v>
      </c>
      <c r="K33" s="1" t="s">
        <v>1</v>
      </c>
      <c r="L33" s="1">
        <f t="shared" si="5"/>
        <v>18.92</v>
      </c>
      <c r="M33" s="11">
        <f t="shared" si="1"/>
        <v>18.92</v>
      </c>
      <c r="N33" s="27">
        <f t="shared" si="2"/>
        <v>11.480721853420553</v>
      </c>
      <c r="O33" s="28">
        <f t="shared" si="3"/>
        <v>14.50428476073739</v>
      </c>
    </row>
    <row r="34" spans="2:15" ht="12.75">
      <c r="B34" s="1" t="s">
        <v>76</v>
      </c>
      <c r="C34" s="1" t="s">
        <v>77</v>
      </c>
      <c r="D34" t="s">
        <v>104</v>
      </c>
      <c r="E34" s="1" t="s">
        <v>101</v>
      </c>
      <c r="F34" s="1" t="s">
        <v>80</v>
      </c>
      <c r="G34" s="1" t="s">
        <v>9</v>
      </c>
      <c r="H34" s="1" t="s">
        <v>81</v>
      </c>
      <c r="I34" s="1">
        <v>10</v>
      </c>
      <c r="J34" s="1">
        <v>0.54</v>
      </c>
      <c r="K34" s="1" t="s">
        <v>3</v>
      </c>
      <c r="L34" s="1">
        <f t="shared" si="5"/>
        <v>9.46</v>
      </c>
      <c r="M34" s="11">
        <f t="shared" si="1"/>
        <v>15.589890800000001</v>
      </c>
      <c r="N34" s="27">
        <f t="shared" si="2"/>
        <v>9.46</v>
      </c>
      <c r="O34" s="28">
        <f t="shared" si="3"/>
        <v>11.951385600000002</v>
      </c>
    </row>
    <row r="35" spans="2:15" ht="12.75">
      <c r="B35" s="1" t="s">
        <v>76</v>
      </c>
      <c r="C35" s="1" t="s">
        <v>77</v>
      </c>
      <c r="D35" t="s">
        <v>105</v>
      </c>
      <c r="E35" s="1" t="s">
        <v>101</v>
      </c>
      <c r="F35" s="1" t="s">
        <v>80</v>
      </c>
      <c r="G35" s="1" t="s">
        <v>9</v>
      </c>
      <c r="H35" s="1" t="s">
        <v>81</v>
      </c>
      <c r="I35" s="1">
        <v>40</v>
      </c>
      <c r="J35" s="1">
        <v>1.86</v>
      </c>
      <c r="K35" s="1" t="s">
        <v>1</v>
      </c>
      <c r="L35" s="1">
        <f t="shared" si="5"/>
        <v>38.14</v>
      </c>
      <c r="M35" s="11">
        <f t="shared" si="1"/>
        <v>38.14</v>
      </c>
      <c r="N35" s="27">
        <f t="shared" si="2"/>
        <v>23.14348475102853</v>
      </c>
      <c r="O35" s="28">
        <f t="shared" si="3"/>
        <v>29.238552895059406</v>
      </c>
    </row>
    <row r="36" spans="2:15" ht="12.75">
      <c r="B36" s="1" t="s">
        <v>76</v>
      </c>
      <c r="C36" s="1" t="s">
        <v>77</v>
      </c>
      <c r="D36" t="s">
        <v>106</v>
      </c>
      <c r="E36" s="1" t="s">
        <v>101</v>
      </c>
      <c r="F36" s="1" t="s">
        <v>80</v>
      </c>
      <c r="G36" s="1" t="s">
        <v>9</v>
      </c>
      <c r="H36" s="1" t="s">
        <v>81</v>
      </c>
      <c r="I36" s="1">
        <v>35</v>
      </c>
      <c r="J36" s="1">
        <v>1.67</v>
      </c>
      <c r="K36" s="1" t="s">
        <v>1</v>
      </c>
      <c r="L36" s="1">
        <f t="shared" si="5"/>
        <v>33.33</v>
      </c>
      <c r="M36" s="11">
        <f t="shared" si="1"/>
        <v>33.33</v>
      </c>
      <c r="N36" s="27">
        <f t="shared" si="2"/>
        <v>20.224760009223413</v>
      </c>
      <c r="O36" s="28">
        <f t="shared" si="3"/>
        <v>25.551152805252492</v>
      </c>
    </row>
    <row r="37" spans="2:15" ht="12.75">
      <c r="B37" s="1" t="s">
        <v>76</v>
      </c>
      <c r="C37" s="1" t="s">
        <v>77</v>
      </c>
      <c r="D37" t="s">
        <v>107</v>
      </c>
      <c r="E37" s="1" t="s">
        <v>101</v>
      </c>
      <c r="F37" s="1" t="s">
        <v>80</v>
      </c>
      <c r="G37" s="1" t="s">
        <v>9</v>
      </c>
      <c r="H37" s="1" t="s">
        <v>81</v>
      </c>
      <c r="I37" s="1">
        <v>10.54</v>
      </c>
      <c r="J37" s="1">
        <v>0.56</v>
      </c>
      <c r="K37" s="1" t="s">
        <v>3</v>
      </c>
      <c r="L37" s="1">
        <f>I37-J37</f>
        <v>9.979999999999999</v>
      </c>
      <c r="M37" s="11">
        <f t="shared" si="1"/>
        <v>16.4468404</v>
      </c>
      <c r="N37" s="27">
        <f t="shared" si="2"/>
        <v>9.979999999999999</v>
      </c>
      <c r="O37" s="28">
        <f t="shared" si="3"/>
        <v>12.6083328</v>
      </c>
    </row>
    <row r="38" spans="2:15" ht="12.75">
      <c r="B38" s="1" t="s">
        <v>76</v>
      </c>
      <c r="C38" s="1" t="s">
        <v>77</v>
      </c>
      <c r="D38" t="s">
        <v>108</v>
      </c>
      <c r="E38" s="1" t="s">
        <v>101</v>
      </c>
      <c r="F38" s="1" t="s">
        <v>80</v>
      </c>
      <c r="G38" s="1" t="s">
        <v>9</v>
      </c>
      <c r="H38" s="1" t="s">
        <v>81</v>
      </c>
      <c r="I38" s="1">
        <v>10</v>
      </c>
      <c r="J38" s="1">
        <v>0</v>
      </c>
      <c r="K38" s="1" t="s">
        <v>1</v>
      </c>
      <c r="L38" s="1">
        <f aca="true" t="shared" si="6" ref="L38:L45">I38-J38</f>
        <v>10</v>
      </c>
      <c r="M38" s="11">
        <f t="shared" si="1"/>
        <v>10</v>
      </c>
      <c r="N38" s="27">
        <f t="shared" si="2"/>
        <v>6.068034806247649</v>
      </c>
      <c r="O38" s="28">
        <f t="shared" si="3"/>
        <v>7.6661124528210305</v>
      </c>
    </row>
    <row r="39" spans="2:15" ht="12.75">
      <c r="B39" t="s">
        <v>76</v>
      </c>
      <c r="C39" s="1" t="s">
        <v>77</v>
      </c>
      <c r="D39" s="1" t="s">
        <v>109</v>
      </c>
      <c r="E39" t="s">
        <v>88</v>
      </c>
      <c r="F39" s="1" t="s">
        <v>80</v>
      </c>
      <c r="G39" s="1" t="s">
        <v>9</v>
      </c>
      <c r="H39" s="1" t="s">
        <v>81</v>
      </c>
      <c r="I39" s="1">
        <v>30</v>
      </c>
      <c r="J39" s="1">
        <v>1.47</v>
      </c>
      <c r="K39" s="1" t="s">
        <v>1</v>
      </c>
      <c r="L39" s="1">
        <f t="shared" si="6"/>
        <v>28.53</v>
      </c>
      <c r="M39" s="11">
        <f t="shared" si="1"/>
        <v>28.53</v>
      </c>
      <c r="N39" s="27">
        <f t="shared" si="2"/>
        <v>17.312103302224543</v>
      </c>
      <c r="O39" s="28">
        <f t="shared" si="3"/>
        <v>21.8714188278984</v>
      </c>
    </row>
    <row r="40" spans="2:15" ht="12.75">
      <c r="B40" s="1" t="s">
        <v>76</v>
      </c>
      <c r="C40" s="1" t="s">
        <v>77</v>
      </c>
      <c r="D40" t="s">
        <v>110</v>
      </c>
      <c r="E40" s="1" t="s">
        <v>101</v>
      </c>
      <c r="F40" s="1" t="s">
        <v>80</v>
      </c>
      <c r="G40" s="1" t="s">
        <v>9</v>
      </c>
      <c r="H40" s="1" t="s">
        <v>81</v>
      </c>
      <c r="I40" s="1">
        <v>20</v>
      </c>
      <c r="J40" s="1">
        <v>1.08</v>
      </c>
      <c r="K40" s="1" t="s">
        <v>1</v>
      </c>
      <c r="L40" s="1">
        <f t="shared" si="6"/>
        <v>18.92</v>
      </c>
      <c r="M40" s="11">
        <f t="shared" si="1"/>
        <v>18.92</v>
      </c>
      <c r="N40" s="27">
        <f t="shared" si="2"/>
        <v>11.480721853420553</v>
      </c>
      <c r="O40" s="28">
        <f t="shared" si="3"/>
        <v>14.50428476073739</v>
      </c>
    </row>
    <row r="41" spans="2:15" ht="12.75">
      <c r="B41" s="1" t="s">
        <v>76</v>
      </c>
      <c r="C41" s="1" t="s">
        <v>77</v>
      </c>
      <c r="D41" t="s">
        <v>111</v>
      </c>
      <c r="E41" s="1" t="s">
        <v>101</v>
      </c>
      <c r="F41" s="1" t="s">
        <v>80</v>
      </c>
      <c r="G41" s="1" t="s">
        <v>9</v>
      </c>
      <c r="H41" s="1" t="s">
        <v>81</v>
      </c>
      <c r="I41" s="1">
        <v>15</v>
      </c>
      <c r="J41" s="1">
        <v>0.89</v>
      </c>
      <c r="K41" s="1" t="s">
        <v>1</v>
      </c>
      <c r="L41" s="1">
        <f t="shared" si="6"/>
        <v>14.11</v>
      </c>
      <c r="M41" s="11">
        <f t="shared" si="1"/>
        <v>14.11</v>
      </c>
      <c r="N41" s="27">
        <f t="shared" si="2"/>
        <v>8.561997111615431</v>
      </c>
      <c r="O41" s="28">
        <f t="shared" si="3"/>
        <v>10.816884670930472</v>
      </c>
    </row>
    <row r="42" spans="2:15" ht="12.75">
      <c r="B42" s="1" t="s">
        <v>76</v>
      </c>
      <c r="C42" s="1" t="s">
        <v>77</v>
      </c>
      <c r="D42" t="s">
        <v>112</v>
      </c>
      <c r="E42" s="1" t="s">
        <v>101</v>
      </c>
      <c r="F42" s="1" t="s">
        <v>80</v>
      </c>
      <c r="G42" s="1" t="s">
        <v>9</v>
      </c>
      <c r="H42" s="1" t="s">
        <v>81</v>
      </c>
      <c r="I42" s="1">
        <v>10</v>
      </c>
      <c r="J42" s="1">
        <v>0.69</v>
      </c>
      <c r="K42" s="1" t="s">
        <v>2</v>
      </c>
      <c r="L42" s="1">
        <f t="shared" si="6"/>
        <v>9.31</v>
      </c>
      <c r="M42" s="11">
        <f t="shared" si="1"/>
        <v>12.144356161347519</v>
      </c>
      <c r="N42" s="27">
        <f t="shared" si="2"/>
        <v>7.369237588652482</v>
      </c>
      <c r="O42" s="28">
        <f t="shared" si="3"/>
        <v>9.31</v>
      </c>
    </row>
    <row r="43" spans="2:15" ht="12.75">
      <c r="B43" s="1" t="s">
        <v>76</v>
      </c>
      <c r="C43" s="1" t="s">
        <v>77</v>
      </c>
      <c r="D43" t="s">
        <v>113</v>
      </c>
      <c r="E43" s="1" t="s">
        <v>101</v>
      </c>
      <c r="F43" s="1" t="s">
        <v>80</v>
      </c>
      <c r="G43" s="1" t="s">
        <v>9</v>
      </c>
      <c r="H43" s="1" t="s">
        <v>81</v>
      </c>
      <c r="I43" s="1">
        <v>5</v>
      </c>
      <c r="J43" s="1">
        <v>0.52</v>
      </c>
      <c r="K43" s="1" t="s">
        <v>2</v>
      </c>
      <c r="L43" s="1">
        <f t="shared" si="6"/>
        <v>4.48</v>
      </c>
      <c r="M43" s="11">
        <f t="shared" si="1"/>
        <v>5.8439007092198585</v>
      </c>
      <c r="N43" s="27">
        <f t="shared" si="2"/>
        <v>3.546099290780142</v>
      </c>
      <c r="O43" s="28">
        <f t="shared" si="3"/>
        <v>4.48</v>
      </c>
    </row>
    <row r="44" spans="2:15" ht="12.75">
      <c r="B44" s="1" t="s">
        <v>76</v>
      </c>
      <c r="C44" s="1" t="s">
        <v>77</v>
      </c>
      <c r="D44" t="s">
        <v>114</v>
      </c>
      <c r="E44" s="1" t="s">
        <v>101</v>
      </c>
      <c r="F44" s="1" t="s">
        <v>80</v>
      </c>
      <c r="G44" s="1" t="s">
        <v>9</v>
      </c>
      <c r="H44" s="1" t="s">
        <v>81</v>
      </c>
      <c r="I44" s="1">
        <v>50</v>
      </c>
      <c r="J44" s="1">
        <v>1.9</v>
      </c>
      <c r="K44" s="1" t="s">
        <v>3</v>
      </c>
      <c r="L44" s="1">
        <f t="shared" si="6"/>
        <v>48.1</v>
      </c>
      <c r="M44" s="11">
        <f t="shared" si="1"/>
        <v>79.267838</v>
      </c>
      <c r="N44" s="27">
        <f t="shared" si="2"/>
        <v>48.1</v>
      </c>
      <c r="O44" s="28">
        <f t="shared" si="3"/>
        <v>60.767616000000004</v>
      </c>
    </row>
    <row r="45" spans="2:15" ht="12.75">
      <c r="B45" s="1" t="s">
        <v>76</v>
      </c>
      <c r="C45" s="1" t="s">
        <v>77</v>
      </c>
      <c r="D45" t="s">
        <v>115</v>
      </c>
      <c r="E45" s="1" t="s">
        <v>101</v>
      </c>
      <c r="F45" s="1" t="s">
        <v>80</v>
      </c>
      <c r="G45" s="1" t="s">
        <v>9</v>
      </c>
      <c r="H45" s="1" t="s">
        <v>81</v>
      </c>
      <c r="I45" s="1">
        <v>15</v>
      </c>
      <c r="J45" s="1">
        <v>0.89</v>
      </c>
      <c r="K45" s="1" t="s">
        <v>1</v>
      </c>
      <c r="L45" s="1">
        <f t="shared" si="6"/>
        <v>14.11</v>
      </c>
      <c r="M45" s="11">
        <f t="shared" si="1"/>
        <v>14.11</v>
      </c>
      <c r="N45" s="27">
        <f t="shared" si="2"/>
        <v>8.561997111615431</v>
      </c>
      <c r="O45" s="28">
        <f t="shared" si="3"/>
        <v>10.816884670930472</v>
      </c>
    </row>
    <row r="46" ht="12.75"/>
    <row r="47" spans="3:15" ht="13.5" thickBot="1">
      <c r="C47" s="1" t="s">
        <v>15</v>
      </c>
      <c r="D47">
        <f>COUNTA(D14:D45)</f>
        <v>32</v>
      </c>
      <c r="L47" s="3" t="s">
        <v>15</v>
      </c>
      <c r="M47" s="12">
        <f>SUM(M14:M46)</f>
        <v>681.3413039277102</v>
      </c>
      <c r="N47" s="29">
        <f>SUM(N14:N45)</f>
        <v>413.44027471675037</v>
      </c>
      <c r="O47" s="30">
        <f>SUM(O14:O45)</f>
        <v>522.3239054661537</v>
      </c>
    </row>
    <row r="48" ht="13.5" thickTop="1"/>
  </sheetData>
  <sheetProtection/>
  <mergeCells count="1">
    <mergeCell ref="E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2009-10-07T20:04:42Z</cp:lastPrinted>
  <dcterms:created xsi:type="dcterms:W3CDTF">1996-10-14T23:33:28Z</dcterms:created>
  <dcterms:modified xsi:type="dcterms:W3CDTF">2009-10-07T20:07:08Z</dcterms:modified>
  <cp:category/>
  <cp:version/>
  <cp:contentType/>
  <cp:contentStatus/>
</cp:coreProperties>
</file>