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Account Transactions" sheetId="1" r:id="rId1"/>
    <sheet name="Donations for 2009" sheetId="2" r:id="rId2"/>
  </sheets>
  <definedNames/>
  <calcPr fullCalcOnLoad="1"/>
</workbook>
</file>

<file path=xl/comments1.xml><?xml version="1.0" encoding="utf-8"?>
<comments xmlns="http://schemas.openxmlformats.org/spreadsheetml/2006/main">
  <authors>
    <author>Keith Jordan</author>
  </authors>
  <commentList>
    <comment ref="E9" authorId="0">
      <text>
        <r>
          <rPr>
            <b/>
            <sz val="8"/>
            <rFont val="Tahoma"/>
            <family val="0"/>
          </rPr>
          <t>Keith Jordan:</t>
        </r>
        <r>
          <rPr>
            <sz val="8"/>
            <rFont val="Tahoma"/>
            <family val="0"/>
          </rPr>
          <t xml:space="preserve">
Difference between debit and credit is due to interest rate fluctuations</t>
        </r>
      </text>
    </comment>
  </commentList>
</comments>
</file>

<file path=xl/sharedStrings.xml><?xml version="1.0" encoding="utf-8"?>
<sst xmlns="http://schemas.openxmlformats.org/spreadsheetml/2006/main" count="328" uniqueCount="119">
  <si>
    <t>Product</t>
  </si>
  <si>
    <t>USD</t>
  </si>
  <si>
    <t>Euro</t>
  </si>
  <si>
    <t>GBP</t>
  </si>
  <si>
    <t xml:space="preserve"> Type </t>
  </si>
  <si>
    <t xml:space="preserve"> To/From </t>
  </si>
  <si>
    <t xml:space="preserve"> Name/Email/Phone </t>
  </si>
  <si>
    <t xml:space="preserve"> Date </t>
  </si>
  <si>
    <t xml:space="preserve"> Status </t>
  </si>
  <si>
    <t xml:space="preserve"> Details </t>
  </si>
  <si>
    <t xml:space="preserve"> Action </t>
  </si>
  <si>
    <t xml:space="preserve">Amount  </t>
  </si>
  <si>
    <t xml:space="preserve"> Fee</t>
  </si>
  <si>
    <t>In USD</t>
  </si>
  <si>
    <t>CURR</t>
  </si>
  <si>
    <t>Total</t>
  </si>
  <si>
    <t>Total Donations</t>
  </si>
  <si>
    <t>Donations Needed</t>
  </si>
  <si>
    <t>Total Cost (USD)</t>
  </si>
  <si>
    <t>Progress</t>
  </si>
  <si>
    <t xml:space="preserve">Server Names: </t>
  </si>
  <si>
    <t>EURO</t>
  </si>
  <si>
    <t>Donations List</t>
  </si>
  <si>
    <t>Net</t>
  </si>
  <si>
    <t>Total Cost</t>
  </si>
  <si>
    <t>In GBP</t>
  </si>
  <si>
    <t>Euros</t>
  </si>
  <si>
    <t>Exchange Rates as of 31/11/08</t>
  </si>
  <si>
    <t>VPS Business &amp; STD Host</t>
  </si>
  <si>
    <t>Trans Date</t>
  </si>
  <si>
    <t>Transaction Details</t>
  </si>
  <si>
    <t>Debit</t>
  </si>
  <si>
    <t>Credit</t>
  </si>
  <si>
    <t>Balance</t>
  </si>
  <si>
    <t>Donations Net December 2007</t>
  </si>
  <si>
    <t>NPF iPower.com Server Alpha 6 mths Rental</t>
  </si>
  <si>
    <t>NPF iPower.com Server SQL Server 6 mths Rental</t>
  </si>
  <si>
    <t>Refund on iPower.com SQL 6mths server Server</t>
  </si>
  <si>
    <t>1&amp;1Internet Server Rental - May 2008 - Free &amp; Setup</t>
  </si>
  <si>
    <t>1&amp;1Internet Server Rental - Jun 2008 - Free</t>
  </si>
  <si>
    <t>1&amp;1Internet Server Rental - Jul 2008 - Free</t>
  </si>
  <si>
    <t>1&amp;1Internet Server Rental - Aug 2008</t>
  </si>
  <si>
    <t>1&amp;1Internet Server Rental - Sep 2008</t>
  </si>
  <si>
    <t>1&amp;1Internet Server Rental - Oct 2008</t>
  </si>
  <si>
    <t>GoDaddy Backup Server - Oct 2008</t>
  </si>
  <si>
    <t>1&amp;1Internet Server Rental - Nov 2008</t>
  </si>
  <si>
    <t>neptunepinkfloyd.info Domain Purchase</t>
  </si>
  <si>
    <t>GoDaddy Backup Server - Nov 2008</t>
  </si>
  <si>
    <t>1&amp;1Internet Server Rental - Dec 2008</t>
  </si>
  <si>
    <t>GoDaddy Backup Server - Dec 2008</t>
  </si>
  <si>
    <t>1&amp;1Internet Server Rental - Jan 2009</t>
  </si>
  <si>
    <t>GoDaddy Backup Server - Jan 2009</t>
  </si>
  <si>
    <t>1&amp;1Internet Server Rental - Feb 2009</t>
  </si>
  <si>
    <t>GoDaddy Backup Server - Feb 2009</t>
  </si>
  <si>
    <t>1&amp;1Internet Server Rental - Mar 2009</t>
  </si>
  <si>
    <t>GoDaddy Backup Server - Mar 2009</t>
  </si>
  <si>
    <t>1&amp;1Internet Server Rental - Apr 2009</t>
  </si>
  <si>
    <t>GoDaddy Backup Server - Apr 2009</t>
  </si>
  <si>
    <t>1&amp;1Internet Server Rental - May 2009</t>
  </si>
  <si>
    <t>GoDaddy Backup Server - May 2009</t>
  </si>
  <si>
    <t>1&amp;1Internet Server Rental - Jun 2009</t>
  </si>
  <si>
    <t>GoDaddy Backup Server - Jun 2009</t>
  </si>
  <si>
    <t>1&amp;1Internet Server Rental - Jul 2009</t>
  </si>
  <si>
    <t>GoDaddy Backup Server - Jul 2009</t>
  </si>
  <si>
    <t>1&amp;1Internet Server Rental - Aug 2009</t>
  </si>
  <si>
    <t>GoDaddy Backup Server - Aug 2009</t>
  </si>
  <si>
    <t>1&amp;1Internet Server Rental - Sep 2009</t>
  </si>
  <si>
    <t>GoDaddy Backup Server - Sep 2009</t>
  </si>
  <si>
    <t>1&amp;1Internet Server Rental - Oct 2009</t>
  </si>
  <si>
    <t>GoDaddy Backup Server - Oct 2009</t>
  </si>
  <si>
    <t>1&amp;1Internet Server Rental - Nov 2009</t>
  </si>
  <si>
    <t>GoDaddy Backup Server - Nov 2009</t>
  </si>
  <si>
    <t>1&amp;1Internet Server Rental - Dec 2009</t>
  </si>
  <si>
    <t>GoDaddy Backup Server - Dec 2009</t>
  </si>
  <si>
    <t>1and1.co.uk &amp; GoDaddy.com</t>
  </si>
  <si>
    <t>NPF Server Donations - For 2009</t>
  </si>
  <si>
    <t xml:space="preserve"> Donation  </t>
  </si>
  <si>
    <t xml:space="preserve"> From </t>
  </si>
  <si>
    <t xml:space="preserve"> Brenda Stones </t>
  </si>
  <si>
    <t xml:space="preserve"> 31 Oct. 2008 </t>
  </si>
  <si>
    <t xml:space="preserve"> Completed </t>
  </si>
  <si>
    <t xml:space="preserve">  </t>
  </si>
  <si>
    <t xml:space="preserve"> Keith Jordan</t>
  </si>
  <si>
    <t>Total By Cur £</t>
  </si>
  <si>
    <t xml:space="preserve"> Robert Morgan </t>
  </si>
  <si>
    <t xml:space="preserve"> Cheque</t>
  </si>
  <si>
    <t xml:space="preserve"> Awaiting</t>
  </si>
  <si>
    <t xml:space="preserve"> Gary (ddebil)</t>
  </si>
  <si>
    <t xml:space="preserve"> Carl Wheeler </t>
  </si>
  <si>
    <t xml:space="preserve"> 1 Nov. 2008 </t>
  </si>
  <si>
    <t xml:space="preserve"> Beowulf</t>
  </si>
  <si>
    <t xml:space="preserve"> David Gee </t>
  </si>
  <si>
    <t xml:space="preserve"> David Schindler </t>
  </si>
  <si>
    <t xml:space="preserve"> Daniel Kinney </t>
  </si>
  <si>
    <t xml:space="preserve"> Jack Sardegna </t>
  </si>
  <si>
    <t xml:space="preserve"> Colin Cartwright </t>
  </si>
  <si>
    <t xml:space="preserve"> Branimir Kucar </t>
  </si>
  <si>
    <t xml:space="preserve"> alex bunning </t>
  </si>
  <si>
    <t xml:space="preserve"> Mags</t>
  </si>
  <si>
    <t xml:space="preserve"> daniel brown </t>
  </si>
  <si>
    <t xml:space="preserve"> Nicholas Hawes </t>
  </si>
  <si>
    <t xml:space="preserve"> Shona Owens </t>
  </si>
  <si>
    <t xml:space="preserve"> 2 Nov. 2008 </t>
  </si>
  <si>
    <t xml:space="preserve"> Michael King </t>
  </si>
  <si>
    <t xml:space="preserve"> Douglas Anderson </t>
  </si>
  <si>
    <t xml:space="preserve"> Peter Taylor </t>
  </si>
  <si>
    <t xml:space="preserve"> Sarah Siefert </t>
  </si>
  <si>
    <t xml:space="preserve"> Fever Tech Communications </t>
  </si>
  <si>
    <t xml:space="preserve"> Peter Graves T/A Peter Graves Internet Development </t>
  </si>
  <si>
    <t xml:space="preserve"> walter michulka </t>
  </si>
  <si>
    <t xml:space="preserve"> Uncleared </t>
  </si>
  <si>
    <t xml:space="preserve"> J F </t>
  </si>
  <si>
    <t xml:space="preserve"> Patricia Del Franco </t>
  </si>
  <si>
    <t xml:space="preserve"> Deborah Jackson </t>
  </si>
  <si>
    <t xml:space="preserve"> Vahur Tamm </t>
  </si>
  <si>
    <t xml:space="preserve"> Nicolaos Kelaidis </t>
  </si>
  <si>
    <t xml:space="preserve"> Roger Sharples </t>
  </si>
  <si>
    <t xml:space="preserve"> WILLIAM CARRUTH </t>
  </si>
  <si>
    <t xml:space="preserve"> Meister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</si>
</sst>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_ ;[Red]\-[$$-409]#,##0.00\ "/>
    <numFmt numFmtId="173" formatCode="_-[$$-409]* #,##0.00_ ;_-[$$-409]* \-#,##0.00\ ;_-[$$-409]* &quot;-&quot;??_ ;_-@_ "/>
    <numFmt numFmtId="174" formatCode="[$$-409]#,##0.00"/>
    <numFmt numFmtId="175" formatCode="[$€-2]\ #,##0.00;[Red]\-[$€-2]\ 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_-[$€-2]\ * #,##0.00_-;\-[$€-2]\ * #,##0.00_-;_-[$€-2]\ * &quot;-&quot;??_-;_-@_-"/>
    <numFmt numFmtId="182" formatCode="mmm\-yyyy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3" fontId="0" fillId="0" borderId="0" xfId="0" applyNumberFormat="1" applyAlignment="1">
      <alignment/>
    </xf>
    <xf numFmtId="0" fontId="1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3" fontId="4" fillId="0" borderId="0" xfId="0" applyNumberFormat="1" applyFont="1" applyFill="1" applyAlignment="1">
      <alignment horizontal="left"/>
    </xf>
    <xf numFmtId="173" fontId="0" fillId="0" borderId="0" xfId="0" applyNumberFormat="1" applyAlignment="1">
      <alignment horizontal="left"/>
    </xf>
    <xf numFmtId="173" fontId="1" fillId="0" borderId="1" xfId="0" applyNumberFormat="1" applyFon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172" fontId="0" fillId="0" borderId="2" xfId="0" applyNumberFormat="1" applyBorder="1" applyAlignment="1">
      <alignment horizontal="right"/>
    </xf>
    <xf numFmtId="8" fontId="0" fillId="0" borderId="2" xfId="0" applyNumberFormat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5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0" fontId="0" fillId="0" borderId="2" xfId="0" applyNumberFormat="1" applyFill="1" applyBorder="1" applyAlignment="1">
      <alignment horizontal="right"/>
    </xf>
    <xf numFmtId="44" fontId="0" fillId="0" borderId="0" xfId="0" applyNumberFormat="1" applyAlignment="1">
      <alignment/>
    </xf>
    <xf numFmtId="181" fontId="0" fillId="0" borderId="0" xfId="0" applyNumberFormat="1" applyAlignment="1">
      <alignment/>
    </xf>
    <xf numFmtId="44" fontId="1" fillId="0" borderId="1" xfId="0" applyNumberFormat="1" applyFont="1" applyBorder="1" applyAlignment="1">
      <alignment horizontal="left"/>
    </xf>
    <xf numFmtId="181" fontId="1" fillId="0" borderId="1" xfId="0" applyNumberFormat="1" applyFont="1" applyBorder="1" applyAlignment="1">
      <alignment horizontal="left"/>
    </xf>
    <xf numFmtId="173" fontId="4" fillId="5" borderId="0" xfId="0" applyNumberFormat="1" applyFont="1" applyFill="1" applyAlignment="1">
      <alignment horizontal="center"/>
    </xf>
    <xf numFmtId="8" fontId="0" fillId="0" borderId="0" xfId="0" applyNumberFormat="1" applyAlignment="1">
      <alignment horizontal="left"/>
    </xf>
    <xf numFmtId="44" fontId="0" fillId="0" borderId="2" xfId="0" applyNumberFormat="1" applyBorder="1" applyAlignment="1">
      <alignment horizontal="right"/>
    </xf>
    <xf numFmtId="0" fontId="4" fillId="5" borderId="0" xfId="0" applyFont="1" applyFill="1" applyAlignment="1">
      <alignment horizontal="left"/>
    </xf>
    <xf numFmtId="0" fontId="8" fillId="0" borderId="0" xfId="0" applyFont="1" applyAlignment="1">
      <alignment/>
    </xf>
    <xf numFmtId="0" fontId="1" fillId="6" borderId="2" xfId="0" applyFont="1" applyFill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171" fontId="0" fillId="0" borderId="0" xfId="15" applyAlignment="1">
      <alignment/>
    </xf>
    <xf numFmtId="14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14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8" fontId="0" fillId="4" borderId="2" xfId="0" applyNumberFormat="1" applyFill="1" applyBorder="1" applyAlignment="1">
      <alignment/>
    </xf>
    <xf numFmtId="8" fontId="1" fillId="0" borderId="2" xfId="0" applyNumberFormat="1" applyFont="1" applyBorder="1" applyAlignment="1">
      <alignment horizontal="right"/>
    </xf>
    <xf numFmtId="9" fontId="0" fillId="0" borderId="0" xfId="15" applyNumberFormat="1" applyAlignment="1">
      <alignment/>
    </xf>
    <xf numFmtId="172" fontId="0" fillId="0" borderId="2" xfId="0" applyNumberForma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45</xdr:row>
      <xdr:rowOff>0</xdr:rowOff>
    </xdr:from>
    <xdr:to>
      <xdr:col>7</xdr:col>
      <xdr:colOff>28575</xdr:colOff>
      <xdr:row>46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73914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workbookViewId="0" topLeftCell="A1">
      <pane ySplit="4" topLeftCell="BM11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45.7109375" style="0" bestFit="1" customWidth="1"/>
    <col min="4" max="6" width="10.8515625" style="0" customWidth="1"/>
    <col min="8" max="8" width="12.8515625" style="0" bestFit="1" customWidth="1"/>
  </cols>
  <sheetData>
    <row r="1" ht="6.75" customHeight="1"/>
    <row r="2" ht="20.25">
      <c r="B2" s="35" t="str">
        <f>"NPF Account Ledger"</f>
        <v>NPF Account Ledger</v>
      </c>
    </row>
    <row r="3" ht="20.25">
      <c r="B3" s="35"/>
    </row>
    <row r="4" spans="2:6" ht="12.75">
      <c r="B4" s="36" t="s">
        <v>29</v>
      </c>
      <c r="C4" s="36" t="s">
        <v>30</v>
      </c>
      <c r="D4" s="36" t="s">
        <v>31</v>
      </c>
      <c r="E4" s="36" t="s">
        <v>32</v>
      </c>
      <c r="F4" s="36" t="s">
        <v>33</v>
      </c>
    </row>
    <row r="5" spans="2:6" ht="6" customHeight="1">
      <c r="B5" s="37"/>
      <c r="C5" s="37"/>
      <c r="D5" s="37"/>
      <c r="E5" s="37"/>
      <c r="F5" s="37"/>
    </row>
    <row r="6" spans="2:6" ht="12.75">
      <c r="B6" s="38">
        <v>39431</v>
      </c>
      <c r="C6" s="37" t="s">
        <v>34</v>
      </c>
      <c r="D6" s="37"/>
      <c r="E6" s="37">
        <v>578.22</v>
      </c>
      <c r="F6" s="39">
        <f>E6-D6+F5</f>
        <v>578.22</v>
      </c>
    </row>
    <row r="7" spans="2:6" ht="12.75">
      <c r="B7" s="38">
        <v>39441</v>
      </c>
      <c r="C7" s="37" t="s">
        <v>35</v>
      </c>
      <c r="D7" s="37">
        <v>293.25</v>
      </c>
      <c r="E7" s="37"/>
      <c r="F7" s="39">
        <f>IF(AND(D7="",E7=""),"",E7-D7+F6)</f>
        <v>284.97</v>
      </c>
    </row>
    <row r="8" spans="2:6" ht="12.75">
      <c r="B8" s="38">
        <v>39441</v>
      </c>
      <c r="C8" s="37" t="s">
        <v>36</v>
      </c>
      <c r="D8" s="37">
        <v>293.25</v>
      </c>
      <c r="E8" s="37"/>
      <c r="F8" s="39">
        <f aca="true" t="shared" si="0" ref="F8:F17">IF(AND(D8="",E8=""),"",E8-D8+F7)</f>
        <v>-8.279999999999973</v>
      </c>
    </row>
    <row r="9" spans="2:6" ht="12.75">
      <c r="B9" s="38">
        <v>39577</v>
      </c>
      <c r="C9" s="37" t="s">
        <v>37</v>
      </c>
      <c r="D9" s="37"/>
      <c r="E9" s="37">
        <v>273.15</v>
      </c>
      <c r="F9" s="39">
        <f t="shared" si="0"/>
        <v>264.87</v>
      </c>
    </row>
    <row r="10" spans="2:8" ht="12.75">
      <c r="B10" s="38">
        <v>39564</v>
      </c>
      <c r="C10" s="37" t="s">
        <v>38</v>
      </c>
      <c r="D10" s="37">
        <v>1.18</v>
      </c>
      <c r="E10" s="37"/>
      <c r="F10" s="39">
        <f t="shared" si="0"/>
        <v>263.69</v>
      </c>
      <c r="H10" s="40"/>
    </row>
    <row r="11" spans="2:6" ht="12.75">
      <c r="B11" s="41">
        <v>39594</v>
      </c>
      <c r="C11" s="42" t="s">
        <v>39</v>
      </c>
      <c r="D11" s="42">
        <v>0</v>
      </c>
      <c r="E11" s="42"/>
      <c r="F11" s="39">
        <f t="shared" si="0"/>
        <v>263.69</v>
      </c>
    </row>
    <row r="12" spans="2:6" ht="12.75">
      <c r="B12" s="38">
        <v>39625</v>
      </c>
      <c r="C12" s="37" t="s">
        <v>40</v>
      </c>
      <c r="D12" s="37">
        <v>0</v>
      </c>
      <c r="E12" s="37"/>
      <c r="F12" s="39">
        <f t="shared" si="0"/>
        <v>263.69</v>
      </c>
    </row>
    <row r="13" spans="2:6" ht="12.75">
      <c r="B13" s="38">
        <v>39655</v>
      </c>
      <c r="C13" s="37" t="s">
        <v>41</v>
      </c>
      <c r="D13" s="37">
        <v>35.24</v>
      </c>
      <c r="E13" s="37"/>
      <c r="F13" s="39">
        <f t="shared" si="0"/>
        <v>228.45</v>
      </c>
    </row>
    <row r="14" spans="2:6" ht="12.75">
      <c r="B14" s="38">
        <v>39686</v>
      </c>
      <c r="C14" s="37" t="s">
        <v>42</v>
      </c>
      <c r="D14" s="37">
        <v>35.24</v>
      </c>
      <c r="E14" s="37"/>
      <c r="F14" s="39">
        <f t="shared" si="0"/>
        <v>193.20999999999998</v>
      </c>
    </row>
    <row r="15" spans="2:6" ht="12.75">
      <c r="B15" s="43">
        <v>39717</v>
      </c>
      <c r="C15" s="44" t="s">
        <v>43</v>
      </c>
      <c r="D15" s="44">
        <v>35.24</v>
      </c>
      <c r="E15" s="44"/>
      <c r="F15" s="45">
        <f t="shared" si="0"/>
        <v>157.96999999999997</v>
      </c>
    </row>
    <row r="16" spans="2:6" ht="12.75">
      <c r="B16" s="43">
        <v>39717</v>
      </c>
      <c r="C16" s="44" t="s">
        <v>44</v>
      </c>
      <c r="D16" s="44">
        <v>4.75</v>
      </c>
      <c r="E16" s="44"/>
      <c r="F16" s="45">
        <f t="shared" si="0"/>
        <v>153.21999999999997</v>
      </c>
    </row>
    <row r="17" spans="2:6" ht="12.75">
      <c r="B17" s="38">
        <v>39747</v>
      </c>
      <c r="C17" s="37" t="s">
        <v>45</v>
      </c>
      <c r="D17" s="37">
        <v>35.24</v>
      </c>
      <c r="E17" s="37"/>
      <c r="F17" s="39">
        <f t="shared" si="0"/>
        <v>117.97999999999996</v>
      </c>
    </row>
    <row r="18" spans="2:6" ht="12.75">
      <c r="B18" s="38">
        <v>39747</v>
      </c>
      <c r="C18" s="37" t="s">
        <v>46</v>
      </c>
      <c r="D18" s="37">
        <f>ROUND(0.98*1.175,2)</f>
        <v>1.15</v>
      </c>
      <c r="E18" s="37"/>
      <c r="F18" s="39">
        <f>IF(AND(D18="",E18=""),"",E18-D18+F16)</f>
        <v>152.06999999999996</v>
      </c>
    </row>
    <row r="19" spans="2:6" ht="12.75">
      <c r="B19" s="38">
        <v>39747</v>
      </c>
      <c r="C19" s="37" t="s">
        <v>47</v>
      </c>
      <c r="D19" s="37">
        <v>4.75</v>
      </c>
      <c r="E19" s="37"/>
      <c r="F19" s="39">
        <f>IF(AND(D19="",E19=""),"",E19-D19+F17)</f>
        <v>113.22999999999996</v>
      </c>
    </row>
    <row r="20" spans="2:6" ht="12.75">
      <c r="B20" s="43">
        <v>39778</v>
      </c>
      <c r="C20" s="44" t="s">
        <v>48</v>
      </c>
      <c r="D20" s="44">
        <v>35.24</v>
      </c>
      <c r="E20" s="44"/>
      <c r="F20" s="45">
        <f aca="true" t="shared" si="1" ref="F20:F49">IF(AND(D20="",E20=""),"",E20-D20+F19)</f>
        <v>77.98999999999995</v>
      </c>
    </row>
    <row r="21" spans="2:6" ht="12.75">
      <c r="B21" s="43">
        <v>39778</v>
      </c>
      <c r="C21" s="44" t="s">
        <v>49</v>
      </c>
      <c r="D21" s="44">
        <v>4.75</v>
      </c>
      <c r="E21" s="44"/>
      <c r="F21" s="45">
        <f t="shared" si="1"/>
        <v>73.23999999999995</v>
      </c>
    </row>
    <row r="22" spans="2:6" ht="12.75">
      <c r="B22" s="38">
        <v>39808</v>
      </c>
      <c r="C22" s="37" t="s">
        <v>50</v>
      </c>
      <c r="D22" s="37">
        <v>35.24</v>
      </c>
      <c r="E22" s="37"/>
      <c r="F22" s="39">
        <f t="shared" si="1"/>
        <v>37.99999999999995</v>
      </c>
    </row>
    <row r="23" spans="2:6" ht="12.75">
      <c r="B23" s="38">
        <v>39808</v>
      </c>
      <c r="C23" s="37" t="s">
        <v>51</v>
      </c>
      <c r="D23" s="37">
        <v>4.75</v>
      </c>
      <c r="E23" s="37"/>
      <c r="F23" s="39">
        <f t="shared" si="1"/>
        <v>33.24999999999995</v>
      </c>
    </row>
    <row r="24" spans="2:6" ht="12.75">
      <c r="B24" s="43">
        <v>39839</v>
      </c>
      <c r="C24" s="44" t="s">
        <v>52</v>
      </c>
      <c r="D24" s="44">
        <v>35.24</v>
      </c>
      <c r="E24" s="44"/>
      <c r="F24" s="45">
        <f t="shared" si="1"/>
        <v>-1.9900000000000517</v>
      </c>
    </row>
    <row r="25" spans="2:6" ht="12.75">
      <c r="B25" s="43">
        <v>39839</v>
      </c>
      <c r="C25" s="44" t="s">
        <v>53</v>
      </c>
      <c r="D25" s="44">
        <v>4.75</v>
      </c>
      <c r="E25" s="44"/>
      <c r="F25" s="45">
        <f t="shared" si="1"/>
        <v>-6.740000000000052</v>
      </c>
    </row>
    <row r="26" spans="2:6" ht="12.75">
      <c r="B26" s="38">
        <v>39870</v>
      </c>
      <c r="C26" s="37" t="s">
        <v>54</v>
      </c>
      <c r="D26" s="37">
        <v>35.24</v>
      </c>
      <c r="E26" s="37"/>
      <c r="F26" s="39">
        <f t="shared" si="1"/>
        <v>-41.980000000000054</v>
      </c>
    </row>
    <row r="27" spans="2:6" ht="12.75">
      <c r="B27" s="38">
        <v>39870</v>
      </c>
      <c r="C27" s="37" t="s">
        <v>55</v>
      </c>
      <c r="D27" s="37">
        <v>4.75</v>
      </c>
      <c r="E27" s="37"/>
      <c r="F27" s="39">
        <f t="shared" si="1"/>
        <v>-46.730000000000054</v>
      </c>
    </row>
    <row r="28" spans="2:6" ht="12.75">
      <c r="B28" s="43">
        <v>39898</v>
      </c>
      <c r="C28" s="44" t="s">
        <v>56</v>
      </c>
      <c r="D28" s="44">
        <v>35.24</v>
      </c>
      <c r="E28" s="44"/>
      <c r="F28" s="45">
        <f t="shared" si="1"/>
        <v>-81.97000000000006</v>
      </c>
    </row>
    <row r="29" spans="2:6" ht="12.75">
      <c r="B29" s="43">
        <v>39898</v>
      </c>
      <c r="C29" s="44" t="s">
        <v>57</v>
      </c>
      <c r="D29" s="44">
        <v>4.75</v>
      </c>
      <c r="E29" s="44"/>
      <c r="F29" s="45">
        <f t="shared" si="1"/>
        <v>-86.72000000000006</v>
      </c>
    </row>
    <row r="30" spans="2:6" ht="12.75">
      <c r="B30" s="38">
        <v>39929</v>
      </c>
      <c r="C30" s="37" t="s">
        <v>58</v>
      </c>
      <c r="D30" s="37">
        <v>35.24</v>
      </c>
      <c r="E30" s="37"/>
      <c r="F30" s="39">
        <f t="shared" si="1"/>
        <v>-121.96000000000006</v>
      </c>
    </row>
    <row r="31" spans="2:6" ht="12.75">
      <c r="B31" s="38">
        <v>39929</v>
      </c>
      <c r="C31" s="37" t="s">
        <v>59</v>
      </c>
      <c r="D31" s="37">
        <v>4.75</v>
      </c>
      <c r="E31" s="37"/>
      <c r="F31" s="39">
        <f t="shared" si="1"/>
        <v>-126.71000000000006</v>
      </c>
    </row>
    <row r="32" spans="2:6" ht="12.75">
      <c r="B32" s="43">
        <v>39959</v>
      </c>
      <c r="C32" s="44" t="s">
        <v>60</v>
      </c>
      <c r="D32" s="44">
        <v>35.24</v>
      </c>
      <c r="E32" s="44"/>
      <c r="F32" s="45">
        <f t="shared" si="1"/>
        <v>-161.95000000000007</v>
      </c>
    </row>
    <row r="33" spans="2:6" ht="12.75">
      <c r="B33" s="43">
        <v>39959</v>
      </c>
      <c r="C33" s="44" t="s">
        <v>61</v>
      </c>
      <c r="D33" s="44">
        <v>4.75</v>
      </c>
      <c r="E33" s="44"/>
      <c r="F33" s="45">
        <f t="shared" si="1"/>
        <v>-166.70000000000007</v>
      </c>
    </row>
    <row r="34" spans="2:6" ht="12.75">
      <c r="B34" s="38">
        <v>39990</v>
      </c>
      <c r="C34" s="37" t="s">
        <v>62</v>
      </c>
      <c r="D34" s="37">
        <v>35.24</v>
      </c>
      <c r="E34" s="37"/>
      <c r="F34" s="39">
        <f t="shared" si="1"/>
        <v>-201.94000000000008</v>
      </c>
    </row>
    <row r="35" spans="2:6" ht="12.75">
      <c r="B35" s="38">
        <v>39990</v>
      </c>
      <c r="C35" s="37" t="s">
        <v>63</v>
      </c>
      <c r="D35" s="37">
        <v>4.75</v>
      </c>
      <c r="E35" s="37"/>
      <c r="F35" s="39">
        <f t="shared" si="1"/>
        <v>-206.69000000000008</v>
      </c>
    </row>
    <row r="36" spans="2:6" ht="12.75">
      <c r="B36" s="43">
        <v>40020</v>
      </c>
      <c r="C36" s="44" t="s">
        <v>64</v>
      </c>
      <c r="D36" s="44">
        <v>35.24</v>
      </c>
      <c r="E36" s="44"/>
      <c r="F36" s="45">
        <f t="shared" si="1"/>
        <v>-241.9300000000001</v>
      </c>
    </row>
    <row r="37" spans="2:6" ht="12.75">
      <c r="B37" s="43">
        <v>40020</v>
      </c>
      <c r="C37" s="44" t="s">
        <v>65</v>
      </c>
      <c r="D37" s="44">
        <v>4.75</v>
      </c>
      <c r="E37" s="44"/>
      <c r="F37" s="45">
        <f t="shared" si="1"/>
        <v>-246.6800000000001</v>
      </c>
    </row>
    <row r="38" spans="2:6" ht="12.75">
      <c r="B38" s="38">
        <v>40051</v>
      </c>
      <c r="C38" s="37" t="s">
        <v>66</v>
      </c>
      <c r="D38" s="37">
        <v>35.24</v>
      </c>
      <c r="E38" s="37"/>
      <c r="F38" s="39">
        <f t="shared" si="1"/>
        <v>-281.9200000000001</v>
      </c>
    </row>
    <row r="39" spans="2:6" ht="12.75">
      <c r="B39" s="38">
        <v>40051</v>
      </c>
      <c r="C39" s="37" t="s">
        <v>67</v>
      </c>
      <c r="D39" s="37">
        <v>4.75</v>
      </c>
      <c r="E39" s="37"/>
      <c r="F39" s="39">
        <f t="shared" si="1"/>
        <v>-286.6700000000001</v>
      </c>
    </row>
    <row r="40" spans="2:6" ht="12.75">
      <c r="B40" s="43">
        <v>40082</v>
      </c>
      <c r="C40" s="44" t="s">
        <v>68</v>
      </c>
      <c r="D40" s="44">
        <v>35.24</v>
      </c>
      <c r="E40" s="44"/>
      <c r="F40" s="45">
        <f t="shared" si="1"/>
        <v>-321.9100000000001</v>
      </c>
    </row>
    <row r="41" spans="2:6" ht="12.75">
      <c r="B41" s="43">
        <v>40082</v>
      </c>
      <c r="C41" s="44" t="s">
        <v>69</v>
      </c>
      <c r="D41" s="44">
        <v>4.75</v>
      </c>
      <c r="E41" s="44"/>
      <c r="F41" s="45">
        <f t="shared" si="1"/>
        <v>-326.6600000000001</v>
      </c>
    </row>
    <row r="42" spans="2:6" ht="12.75">
      <c r="B42" s="38">
        <v>40112</v>
      </c>
      <c r="C42" s="37" t="s">
        <v>70</v>
      </c>
      <c r="D42" s="37">
        <v>35.24</v>
      </c>
      <c r="E42" s="37"/>
      <c r="F42" s="39">
        <f t="shared" si="1"/>
        <v>-361.9000000000001</v>
      </c>
    </row>
    <row r="43" spans="2:6" ht="12.75">
      <c r="B43" s="38">
        <v>40112</v>
      </c>
      <c r="C43" s="37" t="s">
        <v>71</v>
      </c>
      <c r="D43" s="37">
        <v>4.75</v>
      </c>
      <c r="E43" s="37"/>
      <c r="F43" s="39">
        <f t="shared" si="1"/>
        <v>-366.6500000000001</v>
      </c>
    </row>
    <row r="44" spans="2:6" ht="12.75">
      <c r="B44" s="43">
        <v>40143</v>
      </c>
      <c r="C44" s="44" t="s">
        <v>72</v>
      </c>
      <c r="D44" s="44">
        <v>35.24</v>
      </c>
      <c r="E44" s="44"/>
      <c r="F44" s="45">
        <f t="shared" si="1"/>
        <v>-401.8900000000001</v>
      </c>
    </row>
    <row r="45" spans="2:6" ht="12.75">
      <c r="B45" s="43">
        <v>40143</v>
      </c>
      <c r="C45" s="44" t="s">
        <v>73</v>
      </c>
      <c r="D45" s="44">
        <v>4.75</v>
      </c>
      <c r="E45" s="44"/>
      <c r="F45" s="45">
        <f t="shared" si="1"/>
        <v>-406.6400000000001</v>
      </c>
    </row>
    <row r="46" spans="2:6" ht="12.75">
      <c r="B46" s="37"/>
      <c r="C46" s="37"/>
      <c r="D46" s="37"/>
      <c r="E46" s="37"/>
      <c r="F46" s="39">
        <f t="shared" si="1"/>
      </c>
    </row>
    <row r="47" spans="2:6" ht="12.75">
      <c r="B47" s="37"/>
      <c r="C47" s="37"/>
      <c r="D47" s="37"/>
      <c r="E47" s="37"/>
      <c r="F47" s="39">
        <f t="shared" si="1"/>
      </c>
    </row>
    <row r="48" spans="2:6" ht="12.75">
      <c r="B48" s="37"/>
      <c r="C48" s="37"/>
      <c r="D48" s="37"/>
      <c r="E48" s="37"/>
      <c r="F48" s="39">
        <f t="shared" si="1"/>
      </c>
    </row>
    <row r="49" spans="2:6" ht="12.75">
      <c r="B49" s="37"/>
      <c r="C49" s="37"/>
      <c r="D49" s="37"/>
      <c r="E49" s="37"/>
      <c r="F49" s="39">
        <f t="shared" si="1"/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7"/>
  <sheetViews>
    <sheetView tabSelected="1" zoomScale="90" zoomScaleNormal="90" workbookViewId="0" topLeftCell="A1">
      <pane ySplit="12" topLeftCell="BM13" activePane="bottomLeft" state="frozen"/>
      <selection pane="topLeft" activeCell="A1" sqref="A1"/>
      <selection pane="bottomLeft" activeCell="D34" sqref="D34"/>
    </sheetView>
  </sheetViews>
  <sheetFormatPr defaultColWidth="9.140625" defaultRowHeight="12.75"/>
  <cols>
    <col min="1" max="1" width="1.421875" style="0" customWidth="1"/>
    <col min="2" max="2" width="17.00390625" style="1" customWidth="1"/>
    <col min="3" max="3" width="10.7109375" style="1" customWidth="1"/>
    <col min="4" max="4" width="19.8515625" style="0" bestFit="1" customWidth="1"/>
    <col min="5" max="5" width="13.28125" style="0" bestFit="1" customWidth="1"/>
    <col min="6" max="6" width="11.57421875" style="0" customWidth="1"/>
    <col min="7" max="7" width="8.28125" style="0" bestFit="1" customWidth="1"/>
    <col min="8" max="8" width="7.421875" style="0" bestFit="1" customWidth="1"/>
    <col min="9" max="9" width="17.8515625" style="0" bestFit="1" customWidth="1"/>
    <col min="10" max="10" width="11.140625" style="0" bestFit="1" customWidth="1"/>
    <col min="11" max="12" width="11.140625" style="0" customWidth="1"/>
    <col min="13" max="13" width="11.00390625" style="5" bestFit="1" customWidth="1"/>
    <col min="14" max="14" width="9.57421875" style="0" bestFit="1" customWidth="1"/>
    <col min="15" max="15" width="10.00390625" style="0" bestFit="1" customWidth="1"/>
  </cols>
  <sheetData>
    <row r="1" ht="18">
      <c r="B1" s="17" t="s">
        <v>75</v>
      </c>
    </row>
    <row r="2" spans="2:12" ht="15" customHeight="1" thickBot="1">
      <c r="B2" s="4"/>
      <c r="I2" s="1"/>
      <c r="J2" s="16" t="s">
        <v>1</v>
      </c>
      <c r="K2" s="16" t="s">
        <v>3</v>
      </c>
      <c r="L2" s="16" t="s">
        <v>21</v>
      </c>
    </row>
    <row r="3" spans="2:12" ht="14.25" customHeight="1" thickBot="1">
      <c r="B3" s="3" t="s">
        <v>20</v>
      </c>
      <c r="C3" s="1" t="s">
        <v>74</v>
      </c>
      <c r="E3" s="49" t="s">
        <v>27</v>
      </c>
      <c r="F3" s="50"/>
      <c r="G3" s="51"/>
      <c r="I3" s="13" t="s">
        <v>18</v>
      </c>
      <c r="J3" s="14">
        <f>C7*F5</f>
        <v>670.1345871999999</v>
      </c>
      <c r="K3" s="15">
        <f>C7</f>
        <v>406.64</v>
      </c>
      <c r="L3" s="19">
        <f>C7*F6</f>
        <v>513.7327104</v>
      </c>
    </row>
    <row r="4" spans="2:12" ht="14.25" customHeight="1">
      <c r="B4" s="3" t="s">
        <v>0</v>
      </c>
      <c r="C4" s="1" t="s">
        <v>28</v>
      </c>
      <c r="E4" s="20"/>
      <c r="F4" s="21"/>
      <c r="G4" s="22"/>
      <c r="I4" s="13" t="s">
        <v>16</v>
      </c>
      <c r="J4" s="14">
        <f>K4*F5</f>
        <v>681.3413039277102</v>
      </c>
      <c r="K4" s="33">
        <f>N47</f>
        <v>413.44027471675037</v>
      </c>
      <c r="L4" s="19">
        <f>K4*F6</f>
        <v>522.3239054661537</v>
      </c>
    </row>
    <row r="5" spans="2:12" ht="14.25" customHeight="1">
      <c r="B5" s="3"/>
      <c r="C5" s="2"/>
      <c r="E5" s="20" t="s">
        <v>1</v>
      </c>
      <c r="F5" s="21">
        <v>1.64798</v>
      </c>
      <c r="G5" s="22"/>
      <c r="I5" s="13" t="s">
        <v>17</v>
      </c>
      <c r="J5" s="48">
        <f>J3-J4</f>
        <v>-11.206716727710273</v>
      </c>
      <c r="K5" s="15">
        <f>K3-K4</f>
        <v>-6.80027471675038</v>
      </c>
      <c r="L5" s="19">
        <f>L3-L4</f>
        <v>-8.591195066153773</v>
      </c>
    </row>
    <row r="6" spans="2:12" ht="14.25" customHeight="1">
      <c r="B6" s="3"/>
      <c r="C6" s="2"/>
      <c r="E6" s="20" t="s">
        <v>2</v>
      </c>
      <c r="F6" s="21">
        <v>1.26336</v>
      </c>
      <c r="G6" s="22"/>
      <c r="I6" s="13" t="s">
        <v>19</v>
      </c>
      <c r="J6" s="26">
        <f>J4/J3</f>
        <v>1.0167230836040486</v>
      </c>
      <c r="K6" s="26">
        <f>K4/K3</f>
        <v>1.0167230836040488</v>
      </c>
      <c r="L6" s="26">
        <f>L4/L3</f>
        <v>1.0167230836040488</v>
      </c>
    </row>
    <row r="7" spans="2:7" ht="14.25" customHeight="1" thickBot="1">
      <c r="B7" s="3" t="s">
        <v>24</v>
      </c>
      <c r="C7" s="32">
        <v>406.64</v>
      </c>
      <c r="E7" s="23" t="s">
        <v>3</v>
      </c>
      <c r="F7" s="24">
        <v>1</v>
      </c>
      <c r="G7" s="25"/>
    </row>
    <row r="8" spans="9:13" ht="12.75">
      <c r="I8" s="13" t="s">
        <v>83</v>
      </c>
      <c r="J8" s="15">
        <f>SUMIF(K14:K45,"USD",N14:N45)</f>
        <v>173.16350926588916</v>
      </c>
      <c r="K8" s="15">
        <f>SUMIF(K14:K45,"GBP",N14:N45)</f>
        <v>207.04000000000002</v>
      </c>
      <c r="L8" s="15">
        <f>SUMIF(K14:K45,"Euro",N14:N45)</f>
        <v>33.2367654508612</v>
      </c>
      <c r="M8" s="46">
        <f>SUM(J8:L8)</f>
        <v>413.44027471675037</v>
      </c>
    </row>
    <row r="9" spans="10:12" ht="12.75">
      <c r="J9" s="47">
        <f>J8/M8</f>
        <v>0.4188356090478224</v>
      </c>
      <c r="K9" s="47">
        <f>K8/M8</f>
        <v>0.5007736610610661</v>
      </c>
      <c r="L9" s="47">
        <f>L8/M8</f>
        <v>0.08039072989111147</v>
      </c>
    </row>
    <row r="10" ht="12.75">
      <c r="B10" s="18" t="s">
        <v>22</v>
      </c>
    </row>
    <row r="12" spans="2:15" ht="12.75">
      <c r="B12" s="6" t="s">
        <v>4</v>
      </c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7" t="s">
        <v>14</v>
      </c>
      <c r="L12" s="34" t="s">
        <v>23</v>
      </c>
      <c r="M12" s="31" t="s">
        <v>13</v>
      </c>
      <c r="N12" s="31" t="s">
        <v>25</v>
      </c>
      <c r="O12" s="31" t="s">
        <v>26</v>
      </c>
    </row>
    <row r="13" spans="2:13" ht="6" customHeight="1">
      <c r="B13" s="8"/>
      <c r="C13" s="8"/>
      <c r="D13" s="8"/>
      <c r="E13" s="8"/>
      <c r="F13" s="8"/>
      <c r="G13" s="8"/>
      <c r="H13" s="8"/>
      <c r="I13" s="8"/>
      <c r="J13" s="8"/>
      <c r="K13" s="9"/>
      <c r="L13" s="9"/>
      <c r="M13" s="10"/>
    </row>
    <row r="14" spans="2:15" ht="12.75">
      <c r="B14" s="1" t="s">
        <v>76</v>
      </c>
      <c r="C14" s="1" t="s">
        <v>77</v>
      </c>
      <c r="D14" s="1" t="s">
        <v>78</v>
      </c>
      <c r="E14" s="2" t="s">
        <v>79</v>
      </c>
      <c r="F14" s="1" t="s">
        <v>80</v>
      </c>
      <c r="G14" s="1"/>
      <c r="H14" s="1" t="s">
        <v>81</v>
      </c>
      <c r="I14" s="1">
        <v>15</v>
      </c>
      <c r="J14" s="1">
        <v>0.86</v>
      </c>
      <c r="K14" s="1" t="s">
        <v>2</v>
      </c>
      <c r="L14" s="1">
        <f aca="true" t="shared" si="0" ref="L14:L19">I14-J14</f>
        <v>14.14</v>
      </c>
      <c r="M14" s="11">
        <f>N14*$F$5</f>
        <v>18.444811613475178</v>
      </c>
      <c r="N14" s="27">
        <f>IF(K14="",,IF(K14="GBP",L14,IF(K14="USD",L14/$F$5,IF(K14="Euro",L14/$F$6,"ERR"))))</f>
        <v>11.192375886524824</v>
      </c>
      <c r="O14" s="28">
        <f>N14*$F$6</f>
        <v>14.140000000000002</v>
      </c>
    </row>
    <row r="15" spans="2:15" ht="12.75">
      <c r="B15" s="1" t="s">
        <v>76</v>
      </c>
      <c r="C15" s="1" t="s">
        <v>77</v>
      </c>
      <c r="D15" s="1" t="s">
        <v>82</v>
      </c>
      <c r="E15" s="2" t="s">
        <v>79</v>
      </c>
      <c r="F15" s="1" t="s">
        <v>80</v>
      </c>
      <c r="G15" s="1"/>
      <c r="H15" s="1"/>
      <c r="I15" s="1">
        <v>6.69</v>
      </c>
      <c r="J15" s="1">
        <v>0</v>
      </c>
      <c r="K15" s="1" t="s">
        <v>3</v>
      </c>
      <c r="L15" s="1">
        <f t="shared" si="0"/>
        <v>6.69</v>
      </c>
      <c r="M15" s="11">
        <f aca="true" t="shared" si="1" ref="M15:M45">N15*$F$5</f>
        <v>11.0249862</v>
      </c>
      <c r="N15" s="27">
        <f aca="true" t="shared" si="2" ref="N15:N45">IF(K15="",,IF(K15="GBP",L15,IF(K15="USD",L15/$F$5,IF(K15="Euro",L15/$F$6,"ERR"))))</f>
        <v>6.69</v>
      </c>
      <c r="O15" s="28">
        <f aca="true" t="shared" si="3" ref="O15:O45">N15*$F$6</f>
        <v>8.4518784</v>
      </c>
    </row>
    <row r="16" spans="2:15" ht="12.75">
      <c r="B16" s="1" t="s">
        <v>76</v>
      </c>
      <c r="C16" s="1" t="s">
        <v>77</v>
      </c>
      <c r="D16" s="1" t="s">
        <v>84</v>
      </c>
      <c r="E16" s="2" t="s">
        <v>79</v>
      </c>
      <c r="F16" s="1" t="s">
        <v>80</v>
      </c>
      <c r="G16" s="1"/>
      <c r="H16" s="1" t="s">
        <v>81</v>
      </c>
      <c r="I16" s="1">
        <v>10</v>
      </c>
      <c r="J16" s="1">
        <v>0.54</v>
      </c>
      <c r="K16" s="1" t="s">
        <v>3</v>
      </c>
      <c r="L16" s="1">
        <f t="shared" si="0"/>
        <v>9.46</v>
      </c>
      <c r="M16" s="11">
        <f t="shared" si="1"/>
        <v>15.589890800000001</v>
      </c>
      <c r="N16" s="27">
        <f t="shared" si="2"/>
        <v>9.46</v>
      </c>
      <c r="O16" s="28">
        <f t="shared" si="3"/>
        <v>11.951385600000002</v>
      </c>
    </row>
    <row r="17" spans="2:15" ht="12.75">
      <c r="B17" s="1" t="s">
        <v>85</v>
      </c>
      <c r="C17" s="1" t="s">
        <v>77</v>
      </c>
      <c r="D17" s="1" t="s">
        <v>87</v>
      </c>
      <c r="E17" s="2" t="s">
        <v>79</v>
      </c>
      <c r="F17" s="1" t="s">
        <v>86</v>
      </c>
      <c r="G17" s="1"/>
      <c r="H17" s="1"/>
      <c r="I17" s="1">
        <v>50</v>
      </c>
      <c r="J17" s="1">
        <v>0</v>
      </c>
      <c r="K17" s="1" t="s">
        <v>3</v>
      </c>
      <c r="L17" s="1">
        <f t="shared" si="0"/>
        <v>50</v>
      </c>
      <c r="M17" s="11">
        <f t="shared" si="1"/>
        <v>82.399</v>
      </c>
      <c r="N17" s="27">
        <f t="shared" si="2"/>
        <v>50</v>
      </c>
      <c r="O17" s="28">
        <f t="shared" si="3"/>
        <v>63.168</v>
      </c>
    </row>
    <row r="18" spans="2:15" ht="12.75">
      <c r="B18" s="1" t="s">
        <v>76</v>
      </c>
      <c r="C18" s="1" t="s">
        <v>77</v>
      </c>
      <c r="D18" s="1" t="s">
        <v>88</v>
      </c>
      <c r="E18" s="1" t="s">
        <v>89</v>
      </c>
      <c r="F18" s="1" t="s">
        <v>80</v>
      </c>
      <c r="G18" s="1"/>
      <c r="H18" s="1" t="s">
        <v>81</v>
      </c>
      <c r="I18" s="1">
        <v>10</v>
      </c>
      <c r="J18" s="1">
        <v>0.54</v>
      </c>
      <c r="K18" s="1" t="s">
        <v>3</v>
      </c>
      <c r="L18" s="1">
        <f t="shared" si="0"/>
        <v>9.46</v>
      </c>
      <c r="M18" s="11">
        <f t="shared" si="1"/>
        <v>15.589890800000001</v>
      </c>
      <c r="N18" s="27">
        <f t="shared" si="2"/>
        <v>9.46</v>
      </c>
      <c r="O18" s="28">
        <f t="shared" si="3"/>
        <v>11.951385600000002</v>
      </c>
    </row>
    <row r="19" spans="2:15" ht="12.75">
      <c r="B19" s="1" t="s">
        <v>76</v>
      </c>
      <c r="C19" s="1" t="s">
        <v>77</v>
      </c>
      <c r="D19" s="1" t="s">
        <v>98</v>
      </c>
      <c r="E19" s="1" t="s">
        <v>89</v>
      </c>
      <c r="F19" s="1" t="s">
        <v>80</v>
      </c>
      <c r="G19" s="1"/>
      <c r="H19" s="1" t="s">
        <v>81</v>
      </c>
      <c r="I19" s="1">
        <v>20</v>
      </c>
      <c r="J19" s="1">
        <v>1.08</v>
      </c>
      <c r="K19" s="1" t="s">
        <v>1</v>
      </c>
      <c r="L19" s="1">
        <f t="shared" si="0"/>
        <v>18.92</v>
      </c>
      <c r="M19" s="11">
        <f t="shared" si="1"/>
        <v>18.92</v>
      </c>
      <c r="N19" s="27">
        <f t="shared" si="2"/>
        <v>11.480721853420553</v>
      </c>
      <c r="O19" s="28">
        <f t="shared" si="3"/>
        <v>14.50428476073739</v>
      </c>
    </row>
    <row r="20" spans="2:15" ht="12.75">
      <c r="B20" s="1" t="s">
        <v>76</v>
      </c>
      <c r="C20" s="1" t="s">
        <v>77</v>
      </c>
      <c r="D20" s="1" t="s">
        <v>90</v>
      </c>
      <c r="E20" s="1" t="s">
        <v>89</v>
      </c>
      <c r="F20" s="1" t="s">
        <v>80</v>
      </c>
      <c r="G20" s="1" t="s">
        <v>9</v>
      </c>
      <c r="H20" s="1" t="s">
        <v>81</v>
      </c>
      <c r="I20" s="1">
        <v>10</v>
      </c>
      <c r="J20" s="1">
        <v>0.54</v>
      </c>
      <c r="K20" s="1" t="s">
        <v>3</v>
      </c>
      <c r="L20" s="1">
        <f aca="true" t="shared" si="4" ref="L20:L27">I20-J20</f>
        <v>9.46</v>
      </c>
      <c r="M20" s="11">
        <f t="shared" si="1"/>
        <v>15.589890800000001</v>
      </c>
      <c r="N20" s="27">
        <f t="shared" si="2"/>
        <v>9.46</v>
      </c>
      <c r="O20" s="28">
        <f t="shared" si="3"/>
        <v>11.951385600000002</v>
      </c>
    </row>
    <row r="21" spans="2:15" ht="12.75">
      <c r="B21" s="1" t="s">
        <v>76</v>
      </c>
      <c r="C21" s="1" t="s">
        <v>77</v>
      </c>
      <c r="D21" s="1" t="s">
        <v>91</v>
      </c>
      <c r="E21" s="1" t="s">
        <v>89</v>
      </c>
      <c r="F21" s="1" t="s">
        <v>80</v>
      </c>
      <c r="G21" s="1" t="s">
        <v>9</v>
      </c>
      <c r="H21" s="1" t="s">
        <v>81</v>
      </c>
      <c r="I21" s="1">
        <v>5</v>
      </c>
      <c r="J21" s="1">
        <v>0.37</v>
      </c>
      <c r="K21" s="1" t="s">
        <v>3</v>
      </c>
      <c r="L21" s="1">
        <f t="shared" si="4"/>
        <v>4.63</v>
      </c>
      <c r="M21" s="11">
        <f t="shared" si="1"/>
        <v>7.6301474</v>
      </c>
      <c r="N21" s="27">
        <f t="shared" si="2"/>
        <v>4.63</v>
      </c>
      <c r="O21" s="28">
        <f t="shared" si="3"/>
        <v>5.8493568</v>
      </c>
    </row>
    <row r="22" spans="2:15" ht="12.75">
      <c r="B22" s="1" t="s">
        <v>76</v>
      </c>
      <c r="C22" s="1" t="s">
        <v>77</v>
      </c>
      <c r="D22" s="1" t="s">
        <v>92</v>
      </c>
      <c r="E22" s="1" t="s">
        <v>89</v>
      </c>
      <c r="F22" s="1" t="s">
        <v>80</v>
      </c>
      <c r="G22" s="1" t="s">
        <v>9</v>
      </c>
      <c r="H22" s="1" t="s">
        <v>81</v>
      </c>
      <c r="I22" s="1">
        <v>40</v>
      </c>
      <c r="J22" s="1">
        <v>1.86</v>
      </c>
      <c r="K22" s="1" t="s">
        <v>1</v>
      </c>
      <c r="L22" s="1">
        <f t="shared" si="4"/>
        <v>38.14</v>
      </c>
      <c r="M22" s="11">
        <f t="shared" si="1"/>
        <v>38.14</v>
      </c>
      <c r="N22" s="27">
        <f t="shared" si="2"/>
        <v>23.14348475102853</v>
      </c>
      <c r="O22" s="28">
        <f t="shared" si="3"/>
        <v>29.238552895059406</v>
      </c>
    </row>
    <row r="23" spans="2:15" ht="12.75">
      <c r="B23" s="1" t="s">
        <v>76</v>
      </c>
      <c r="C23" s="1" t="s">
        <v>77</v>
      </c>
      <c r="D23" s="1" t="s">
        <v>93</v>
      </c>
      <c r="E23" s="1" t="s">
        <v>89</v>
      </c>
      <c r="F23" s="1" t="s">
        <v>80</v>
      </c>
      <c r="G23" s="1" t="s">
        <v>9</v>
      </c>
      <c r="H23" s="1" t="s">
        <v>81</v>
      </c>
      <c r="I23" s="1">
        <v>5</v>
      </c>
      <c r="J23" s="1">
        <v>0.5</v>
      </c>
      <c r="K23" s="1" t="s">
        <v>1</v>
      </c>
      <c r="L23" s="1">
        <f t="shared" si="4"/>
        <v>4.5</v>
      </c>
      <c r="M23" s="11">
        <f t="shared" si="1"/>
        <v>4.5</v>
      </c>
      <c r="N23" s="27">
        <f t="shared" si="2"/>
        <v>2.730615662811442</v>
      </c>
      <c r="O23" s="28">
        <f t="shared" si="3"/>
        <v>3.4497506037694636</v>
      </c>
    </row>
    <row r="24" spans="2:15" ht="12.75">
      <c r="B24" s="1" t="s">
        <v>76</v>
      </c>
      <c r="C24" s="1" t="s">
        <v>77</v>
      </c>
      <c r="D24" t="s">
        <v>94</v>
      </c>
      <c r="E24" s="1" t="s">
        <v>89</v>
      </c>
      <c r="F24" s="1" t="s">
        <v>80</v>
      </c>
      <c r="G24" s="1" t="s">
        <v>9</v>
      </c>
      <c r="H24" s="1" t="s">
        <v>81</v>
      </c>
      <c r="I24" s="1">
        <v>50</v>
      </c>
      <c r="J24" s="1">
        <v>2.25</v>
      </c>
      <c r="K24" s="1" t="s">
        <v>1</v>
      </c>
      <c r="L24" s="1">
        <f t="shared" si="4"/>
        <v>47.75</v>
      </c>
      <c r="M24" s="11">
        <f t="shared" si="1"/>
        <v>47.75</v>
      </c>
      <c r="N24" s="27">
        <f t="shared" si="2"/>
        <v>28.974866199832523</v>
      </c>
      <c r="O24" s="28">
        <f t="shared" si="3"/>
        <v>36.60568696222042</v>
      </c>
    </row>
    <row r="25" spans="2:15" ht="12.75">
      <c r="B25" s="1" t="s">
        <v>76</v>
      </c>
      <c r="C25" s="1" t="s">
        <v>77</v>
      </c>
      <c r="D25" t="s">
        <v>95</v>
      </c>
      <c r="E25" s="1" t="s">
        <v>89</v>
      </c>
      <c r="F25" s="1" t="s">
        <v>80</v>
      </c>
      <c r="G25" s="1" t="s">
        <v>9</v>
      </c>
      <c r="H25" s="1" t="s">
        <v>81</v>
      </c>
      <c r="I25" s="1">
        <v>5</v>
      </c>
      <c r="J25" s="1">
        <v>0.37</v>
      </c>
      <c r="K25" s="1" t="s">
        <v>3</v>
      </c>
      <c r="L25" s="1">
        <f t="shared" si="4"/>
        <v>4.63</v>
      </c>
      <c r="M25" s="11">
        <f t="shared" si="1"/>
        <v>7.6301474</v>
      </c>
      <c r="N25" s="27">
        <f t="shared" si="2"/>
        <v>4.63</v>
      </c>
      <c r="O25" s="28">
        <f t="shared" si="3"/>
        <v>5.8493568</v>
      </c>
    </row>
    <row r="26" spans="2:15" ht="12.75">
      <c r="B26" s="1" t="s">
        <v>76</v>
      </c>
      <c r="C26" s="1" t="s">
        <v>77</v>
      </c>
      <c r="D26" t="s">
        <v>96</v>
      </c>
      <c r="E26" s="1" t="s">
        <v>89</v>
      </c>
      <c r="F26" s="1" t="s">
        <v>80</v>
      </c>
      <c r="G26" s="1" t="s">
        <v>9</v>
      </c>
      <c r="H26" s="1" t="s">
        <v>81</v>
      </c>
      <c r="I26" s="1">
        <v>15</v>
      </c>
      <c r="J26" s="1">
        <v>0.94</v>
      </c>
      <c r="K26" s="1" t="s">
        <v>2</v>
      </c>
      <c r="L26" s="1">
        <f t="shared" si="4"/>
        <v>14.06</v>
      </c>
      <c r="M26" s="11">
        <f t="shared" si="1"/>
        <v>18.34045624366768</v>
      </c>
      <c r="N26" s="27">
        <f t="shared" si="2"/>
        <v>11.12905268490375</v>
      </c>
      <c r="O26" s="28">
        <f t="shared" si="3"/>
        <v>14.06</v>
      </c>
    </row>
    <row r="27" spans="2:15" ht="12.75">
      <c r="B27" s="1" t="s">
        <v>76</v>
      </c>
      <c r="C27" s="1" t="s">
        <v>77</v>
      </c>
      <c r="D27" t="s">
        <v>97</v>
      </c>
      <c r="E27" s="1" t="s">
        <v>89</v>
      </c>
      <c r="F27" s="1" t="s">
        <v>80</v>
      </c>
      <c r="G27" s="1" t="s">
        <v>9</v>
      </c>
      <c r="H27" s="1" t="s">
        <v>81</v>
      </c>
      <c r="I27" s="1">
        <v>5</v>
      </c>
      <c r="J27" s="1">
        <v>0.37</v>
      </c>
      <c r="K27" s="1" t="s">
        <v>3</v>
      </c>
      <c r="L27" s="1">
        <f t="shared" si="4"/>
        <v>4.63</v>
      </c>
      <c r="M27" s="11">
        <f t="shared" si="1"/>
        <v>7.6301474</v>
      </c>
      <c r="N27" s="27">
        <f t="shared" si="2"/>
        <v>4.63</v>
      </c>
      <c r="O27" s="28">
        <f t="shared" si="3"/>
        <v>5.8493568</v>
      </c>
    </row>
    <row r="28" spans="2:15" ht="12.75">
      <c r="B28" s="1" t="s">
        <v>76</v>
      </c>
      <c r="C28" s="1" t="s">
        <v>77</v>
      </c>
      <c r="D28" t="s">
        <v>99</v>
      </c>
      <c r="E28" s="1" t="s">
        <v>89</v>
      </c>
      <c r="F28" s="1" t="s">
        <v>80</v>
      </c>
      <c r="G28" s="1" t="s">
        <v>9</v>
      </c>
      <c r="H28" s="1" t="s">
        <v>81</v>
      </c>
      <c r="I28" s="1">
        <v>3</v>
      </c>
      <c r="J28" s="1">
        <v>0.3</v>
      </c>
      <c r="K28" s="1" t="s">
        <v>3</v>
      </c>
      <c r="L28" s="1">
        <f aca="true" t="shared" si="5" ref="L28:L36">I28-J28</f>
        <v>2.7</v>
      </c>
      <c r="M28" s="11">
        <f t="shared" si="1"/>
        <v>4.449546000000001</v>
      </c>
      <c r="N28" s="27">
        <f t="shared" si="2"/>
        <v>2.7</v>
      </c>
      <c r="O28" s="28">
        <f t="shared" si="3"/>
        <v>3.4110720000000003</v>
      </c>
    </row>
    <row r="29" spans="2:15" ht="12.75">
      <c r="B29" s="1" t="s">
        <v>76</v>
      </c>
      <c r="C29" s="1" t="s">
        <v>77</v>
      </c>
      <c r="D29" t="s">
        <v>100</v>
      </c>
      <c r="E29" s="1" t="s">
        <v>89</v>
      </c>
      <c r="F29" s="1" t="s">
        <v>80</v>
      </c>
      <c r="G29" s="1" t="s">
        <v>9</v>
      </c>
      <c r="H29" s="1" t="s">
        <v>81</v>
      </c>
      <c r="I29" s="1">
        <v>15</v>
      </c>
      <c r="J29" s="1">
        <v>0.71</v>
      </c>
      <c r="K29" s="1" t="s">
        <v>3</v>
      </c>
      <c r="L29" s="1">
        <f t="shared" si="5"/>
        <v>14.29</v>
      </c>
      <c r="M29" s="11">
        <f t="shared" si="1"/>
        <v>23.5496342</v>
      </c>
      <c r="N29" s="27">
        <f t="shared" si="2"/>
        <v>14.29</v>
      </c>
      <c r="O29" s="28">
        <f t="shared" si="3"/>
        <v>18.0534144</v>
      </c>
    </row>
    <row r="30" spans="2:15" ht="12.75">
      <c r="B30" s="1" t="s">
        <v>76</v>
      </c>
      <c r="C30" s="1" t="s">
        <v>77</v>
      </c>
      <c r="D30" t="s">
        <v>101</v>
      </c>
      <c r="E30" s="1" t="s">
        <v>102</v>
      </c>
      <c r="F30" s="1" t="s">
        <v>80</v>
      </c>
      <c r="G30" s="1" t="s">
        <v>9</v>
      </c>
      <c r="H30" s="1" t="s">
        <v>81</v>
      </c>
      <c r="I30" s="1">
        <v>10</v>
      </c>
      <c r="J30" s="1">
        <v>0.54</v>
      </c>
      <c r="K30" s="1" t="s">
        <v>3</v>
      </c>
      <c r="L30" s="1">
        <f t="shared" si="5"/>
        <v>9.46</v>
      </c>
      <c r="M30" s="11">
        <f t="shared" si="1"/>
        <v>15.589890800000001</v>
      </c>
      <c r="N30" s="27">
        <f t="shared" si="2"/>
        <v>9.46</v>
      </c>
      <c r="O30" s="28">
        <f t="shared" si="3"/>
        <v>11.951385600000002</v>
      </c>
    </row>
    <row r="31" spans="2:15" ht="12.75">
      <c r="B31" s="1" t="s">
        <v>76</v>
      </c>
      <c r="C31" s="1" t="s">
        <v>77</v>
      </c>
      <c r="D31" t="s">
        <v>103</v>
      </c>
      <c r="E31" s="1" t="s">
        <v>102</v>
      </c>
      <c r="F31" s="1" t="s">
        <v>80</v>
      </c>
      <c r="G31" s="1" t="s">
        <v>9</v>
      </c>
      <c r="H31" s="1" t="s">
        <v>81</v>
      </c>
      <c r="I31" s="1">
        <v>10</v>
      </c>
      <c r="J31" s="1">
        <v>0.54</v>
      </c>
      <c r="K31" s="1" t="s">
        <v>3</v>
      </c>
      <c r="L31" s="1">
        <f t="shared" si="5"/>
        <v>9.46</v>
      </c>
      <c r="M31" s="11">
        <f t="shared" si="1"/>
        <v>15.589890800000001</v>
      </c>
      <c r="N31" s="27">
        <f t="shared" si="2"/>
        <v>9.46</v>
      </c>
      <c r="O31" s="28">
        <f t="shared" si="3"/>
        <v>11.951385600000002</v>
      </c>
    </row>
    <row r="32" spans="2:15" ht="12.75">
      <c r="B32" s="1" t="s">
        <v>76</v>
      </c>
      <c r="C32" s="1" t="s">
        <v>77</v>
      </c>
      <c r="D32" t="s">
        <v>104</v>
      </c>
      <c r="E32" s="1" t="s">
        <v>102</v>
      </c>
      <c r="F32" s="1" t="s">
        <v>80</v>
      </c>
      <c r="G32" s="1" t="s">
        <v>9</v>
      </c>
      <c r="H32" s="1" t="s">
        <v>81</v>
      </c>
      <c r="I32" s="1">
        <v>5</v>
      </c>
      <c r="J32" s="1">
        <v>0.37</v>
      </c>
      <c r="K32" s="1" t="s">
        <v>3</v>
      </c>
      <c r="L32" s="1">
        <f t="shared" si="5"/>
        <v>4.63</v>
      </c>
      <c r="M32" s="11">
        <f t="shared" si="1"/>
        <v>7.6301474</v>
      </c>
      <c r="N32" s="27">
        <f t="shared" si="2"/>
        <v>4.63</v>
      </c>
      <c r="O32" s="28">
        <f t="shared" si="3"/>
        <v>5.8493568</v>
      </c>
    </row>
    <row r="33" spans="2:15" ht="12.75">
      <c r="B33" s="1" t="s">
        <v>76</v>
      </c>
      <c r="C33" s="1" t="s">
        <v>77</v>
      </c>
      <c r="D33" t="s">
        <v>118</v>
      </c>
      <c r="E33" s="1" t="s">
        <v>102</v>
      </c>
      <c r="F33" s="1" t="s">
        <v>80</v>
      </c>
      <c r="G33" s="1" t="s">
        <v>9</v>
      </c>
      <c r="H33" s="1" t="s">
        <v>81</v>
      </c>
      <c r="I33" s="1">
        <v>20</v>
      </c>
      <c r="J33" s="1">
        <v>1.08</v>
      </c>
      <c r="K33" s="1" t="s">
        <v>1</v>
      </c>
      <c r="L33" s="1">
        <f t="shared" si="5"/>
        <v>18.92</v>
      </c>
      <c r="M33" s="11">
        <f t="shared" si="1"/>
        <v>18.92</v>
      </c>
      <c r="N33" s="27">
        <f t="shared" si="2"/>
        <v>11.480721853420553</v>
      </c>
      <c r="O33" s="28">
        <f t="shared" si="3"/>
        <v>14.50428476073739</v>
      </c>
    </row>
    <row r="34" spans="2:15" ht="12.75">
      <c r="B34" s="1" t="s">
        <v>76</v>
      </c>
      <c r="C34" s="1" t="s">
        <v>77</v>
      </c>
      <c r="D34" t="s">
        <v>105</v>
      </c>
      <c r="E34" s="1" t="s">
        <v>102</v>
      </c>
      <c r="F34" s="1" t="s">
        <v>80</v>
      </c>
      <c r="G34" s="1" t="s">
        <v>9</v>
      </c>
      <c r="H34" s="1" t="s">
        <v>81</v>
      </c>
      <c r="I34" s="1">
        <v>10</v>
      </c>
      <c r="J34" s="1">
        <v>0.54</v>
      </c>
      <c r="K34" s="1" t="s">
        <v>3</v>
      </c>
      <c r="L34" s="1">
        <f t="shared" si="5"/>
        <v>9.46</v>
      </c>
      <c r="M34" s="11">
        <f t="shared" si="1"/>
        <v>15.589890800000001</v>
      </c>
      <c r="N34" s="27">
        <f t="shared" si="2"/>
        <v>9.46</v>
      </c>
      <c r="O34" s="28">
        <f t="shared" si="3"/>
        <v>11.951385600000002</v>
      </c>
    </row>
    <row r="35" spans="2:15" ht="12.75">
      <c r="B35" s="1" t="s">
        <v>76</v>
      </c>
      <c r="C35" s="1" t="s">
        <v>77</v>
      </c>
      <c r="D35" t="s">
        <v>106</v>
      </c>
      <c r="E35" s="1" t="s">
        <v>102</v>
      </c>
      <c r="F35" s="1" t="s">
        <v>80</v>
      </c>
      <c r="G35" s="1" t="s">
        <v>9</v>
      </c>
      <c r="H35" s="1" t="s">
        <v>81</v>
      </c>
      <c r="I35" s="1">
        <v>40</v>
      </c>
      <c r="J35" s="1">
        <v>1.86</v>
      </c>
      <c r="K35" s="1" t="s">
        <v>1</v>
      </c>
      <c r="L35" s="1">
        <f t="shared" si="5"/>
        <v>38.14</v>
      </c>
      <c r="M35" s="11">
        <f t="shared" si="1"/>
        <v>38.14</v>
      </c>
      <c r="N35" s="27">
        <f t="shared" si="2"/>
        <v>23.14348475102853</v>
      </c>
      <c r="O35" s="28">
        <f t="shared" si="3"/>
        <v>29.238552895059406</v>
      </c>
    </row>
    <row r="36" spans="2:15" ht="12.75">
      <c r="B36" s="1" t="s">
        <v>76</v>
      </c>
      <c r="C36" s="1" t="s">
        <v>77</v>
      </c>
      <c r="D36" t="s">
        <v>107</v>
      </c>
      <c r="E36" s="1" t="s">
        <v>102</v>
      </c>
      <c r="F36" s="1" t="s">
        <v>80</v>
      </c>
      <c r="G36" s="1" t="s">
        <v>9</v>
      </c>
      <c r="H36" s="1" t="s">
        <v>81</v>
      </c>
      <c r="I36" s="1">
        <v>35</v>
      </c>
      <c r="J36" s="1">
        <v>1.67</v>
      </c>
      <c r="K36" s="1" t="s">
        <v>1</v>
      </c>
      <c r="L36" s="1">
        <f t="shared" si="5"/>
        <v>33.33</v>
      </c>
      <c r="M36" s="11">
        <f t="shared" si="1"/>
        <v>33.33</v>
      </c>
      <c r="N36" s="27">
        <f t="shared" si="2"/>
        <v>20.224760009223413</v>
      </c>
      <c r="O36" s="28">
        <f t="shared" si="3"/>
        <v>25.551152805252492</v>
      </c>
    </row>
    <row r="37" spans="2:15" ht="12.75">
      <c r="B37" s="1" t="s">
        <v>76</v>
      </c>
      <c r="C37" s="1" t="s">
        <v>77</v>
      </c>
      <c r="D37" t="s">
        <v>108</v>
      </c>
      <c r="E37" s="1" t="s">
        <v>102</v>
      </c>
      <c r="F37" s="1" t="s">
        <v>80</v>
      </c>
      <c r="G37" s="1" t="s">
        <v>9</v>
      </c>
      <c r="H37" s="1" t="s">
        <v>81</v>
      </c>
      <c r="I37" s="1">
        <v>10.54</v>
      </c>
      <c r="J37" s="1">
        <v>0.56</v>
      </c>
      <c r="K37" s="1" t="s">
        <v>3</v>
      </c>
      <c r="L37" s="1">
        <f>I37-J37</f>
        <v>9.979999999999999</v>
      </c>
      <c r="M37" s="11">
        <f t="shared" si="1"/>
        <v>16.4468404</v>
      </c>
      <c r="N37" s="27">
        <f t="shared" si="2"/>
        <v>9.979999999999999</v>
      </c>
      <c r="O37" s="28">
        <f t="shared" si="3"/>
        <v>12.6083328</v>
      </c>
    </row>
    <row r="38" spans="2:15" ht="12.75">
      <c r="B38" s="1" t="s">
        <v>76</v>
      </c>
      <c r="C38" s="1" t="s">
        <v>77</v>
      </c>
      <c r="D38" t="s">
        <v>109</v>
      </c>
      <c r="E38" s="1" t="s">
        <v>102</v>
      </c>
      <c r="F38" s="1" t="s">
        <v>110</v>
      </c>
      <c r="G38" s="1" t="s">
        <v>9</v>
      </c>
      <c r="H38" s="1" t="s">
        <v>81</v>
      </c>
      <c r="I38" s="1">
        <v>10</v>
      </c>
      <c r="J38" s="1">
        <v>0</v>
      </c>
      <c r="K38" s="1" t="s">
        <v>1</v>
      </c>
      <c r="L38" s="1">
        <f aca="true" t="shared" si="6" ref="L38:L45">I38-J38</f>
        <v>10</v>
      </c>
      <c r="M38" s="11">
        <f t="shared" si="1"/>
        <v>10</v>
      </c>
      <c r="N38" s="27">
        <f t="shared" si="2"/>
        <v>6.068034806247649</v>
      </c>
      <c r="O38" s="28">
        <f t="shared" si="3"/>
        <v>7.6661124528210305</v>
      </c>
    </row>
    <row r="39" spans="2:15" ht="12.75">
      <c r="B39" t="s">
        <v>76</v>
      </c>
      <c r="C39" s="1" t="s">
        <v>77</v>
      </c>
      <c r="D39" s="1" t="s">
        <v>111</v>
      </c>
      <c r="E39" t="s">
        <v>89</v>
      </c>
      <c r="F39" s="1" t="s">
        <v>80</v>
      </c>
      <c r="G39" s="1" t="s">
        <v>9</v>
      </c>
      <c r="H39" s="1" t="s">
        <v>81</v>
      </c>
      <c r="I39" s="1">
        <v>30</v>
      </c>
      <c r="J39" s="1">
        <v>1.47</v>
      </c>
      <c r="K39" s="1" t="s">
        <v>1</v>
      </c>
      <c r="L39" s="1">
        <f t="shared" si="6"/>
        <v>28.53</v>
      </c>
      <c r="M39" s="11">
        <f t="shared" si="1"/>
        <v>28.53</v>
      </c>
      <c r="N39" s="27">
        <f t="shared" si="2"/>
        <v>17.312103302224543</v>
      </c>
      <c r="O39" s="28">
        <f t="shared" si="3"/>
        <v>21.8714188278984</v>
      </c>
    </row>
    <row r="40" spans="2:15" ht="12.75">
      <c r="B40" s="1" t="s">
        <v>76</v>
      </c>
      <c r="C40" s="1" t="s">
        <v>77</v>
      </c>
      <c r="D40" t="s">
        <v>112</v>
      </c>
      <c r="E40" s="1" t="s">
        <v>102</v>
      </c>
      <c r="F40" s="1" t="s">
        <v>80</v>
      </c>
      <c r="G40" s="1" t="s">
        <v>9</v>
      </c>
      <c r="H40" s="1" t="s">
        <v>81</v>
      </c>
      <c r="I40" s="1">
        <v>20</v>
      </c>
      <c r="J40" s="1">
        <v>1.08</v>
      </c>
      <c r="K40" s="1" t="s">
        <v>1</v>
      </c>
      <c r="L40" s="1">
        <f t="shared" si="6"/>
        <v>18.92</v>
      </c>
      <c r="M40" s="11">
        <f t="shared" si="1"/>
        <v>18.92</v>
      </c>
      <c r="N40" s="27">
        <f t="shared" si="2"/>
        <v>11.480721853420553</v>
      </c>
      <c r="O40" s="28">
        <f t="shared" si="3"/>
        <v>14.50428476073739</v>
      </c>
    </row>
    <row r="41" spans="2:15" ht="12.75">
      <c r="B41" s="1" t="s">
        <v>76</v>
      </c>
      <c r="C41" s="1" t="s">
        <v>77</v>
      </c>
      <c r="D41" t="s">
        <v>113</v>
      </c>
      <c r="E41" s="1" t="s">
        <v>102</v>
      </c>
      <c r="F41" s="1" t="s">
        <v>80</v>
      </c>
      <c r="G41" s="1" t="s">
        <v>9</v>
      </c>
      <c r="H41" s="1" t="s">
        <v>81</v>
      </c>
      <c r="I41" s="1">
        <v>15</v>
      </c>
      <c r="J41" s="1">
        <v>0.89</v>
      </c>
      <c r="K41" s="1" t="s">
        <v>1</v>
      </c>
      <c r="L41" s="1">
        <f t="shared" si="6"/>
        <v>14.11</v>
      </c>
      <c r="M41" s="11">
        <f t="shared" si="1"/>
        <v>14.11</v>
      </c>
      <c r="N41" s="27">
        <f t="shared" si="2"/>
        <v>8.561997111615431</v>
      </c>
      <c r="O41" s="28">
        <f t="shared" si="3"/>
        <v>10.816884670930472</v>
      </c>
    </row>
    <row r="42" spans="2:15" ht="12.75">
      <c r="B42" s="1" t="s">
        <v>76</v>
      </c>
      <c r="C42" s="1" t="s">
        <v>77</v>
      </c>
      <c r="D42" t="s">
        <v>114</v>
      </c>
      <c r="E42" s="1" t="s">
        <v>102</v>
      </c>
      <c r="F42" s="1" t="s">
        <v>80</v>
      </c>
      <c r="G42" s="1" t="s">
        <v>9</v>
      </c>
      <c r="H42" s="1" t="s">
        <v>81</v>
      </c>
      <c r="I42" s="1">
        <v>10</v>
      </c>
      <c r="J42" s="1">
        <v>0.69</v>
      </c>
      <c r="K42" s="1" t="s">
        <v>2</v>
      </c>
      <c r="L42" s="1">
        <f t="shared" si="6"/>
        <v>9.31</v>
      </c>
      <c r="M42" s="11">
        <f t="shared" si="1"/>
        <v>12.144356161347519</v>
      </c>
      <c r="N42" s="27">
        <f t="shared" si="2"/>
        <v>7.369237588652482</v>
      </c>
      <c r="O42" s="28">
        <f t="shared" si="3"/>
        <v>9.31</v>
      </c>
    </row>
    <row r="43" spans="2:15" ht="12.75">
      <c r="B43" s="1" t="s">
        <v>76</v>
      </c>
      <c r="C43" s="1" t="s">
        <v>77</v>
      </c>
      <c r="D43" t="s">
        <v>115</v>
      </c>
      <c r="E43" s="1" t="s">
        <v>102</v>
      </c>
      <c r="F43" s="1" t="s">
        <v>80</v>
      </c>
      <c r="G43" s="1" t="s">
        <v>9</v>
      </c>
      <c r="H43" s="1" t="s">
        <v>81</v>
      </c>
      <c r="I43" s="1">
        <v>5</v>
      </c>
      <c r="J43" s="1">
        <v>0.52</v>
      </c>
      <c r="K43" s="1" t="s">
        <v>2</v>
      </c>
      <c r="L43" s="1">
        <f t="shared" si="6"/>
        <v>4.48</v>
      </c>
      <c r="M43" s="11">
        <f t="shared" si="1"/>
        <v>5.8439007092198585</v>
      </c>
      <c r="N43" s="27">
        <f t="shared" si="2"/>
        <v>3.546099290780142</v>
      </c>
      <c r="O43" s="28">
        <f t="shared" si="3"/>
        <v>4.48</v>
      </c>
    </row>
    <row r="44" spans="2:15" ht="12.75">
      <c r="B44" s="1" t="s">
        <v>76</v>
      </c>
      <c r="C44" s="1" t="s">
        <v>77</v>
      </c>
      <c r="D44" t="s">
        <v>116</v>
      </c>
      <c r="E44" s="1" t="s">
        <v>102</v>
      </c>
      <c r="F44" s="1" t="s">
        <v>80</v>
      </c>
      <c r="G44" s="1" t="s">
        <v>9</v>
      </c>
      <c r="H44" s="1" t="s">
        <v>81</v>
      </c>
      <c r="I44" s="1">
        <v>50</v>
      </c>
      <c r="J44" s="1">
        <v>1.9</v>
      </c>
      <c r="K44" s="1" t="s">
        <v>3</v>
      </c>
      <c r="L44" s="1">
        <f t="shared" si="6"/>
        <v>48.1</v>
      </c>
      <c r="M44" s="11">
        <f t="shared" si="1"/>
        <v>79.267838</v>
      </c>
      <c r="N44" s="27">
        <f t="shared" si="2"/>
        <v>48.1</v>
      </c>
      <c r="O44" s="28">
        <f t="shared" si="3"/>
        <v>60.767616000000004</v>
      </c>
    </row>
    <row r="45" spans="2:15" ht="12.75">
      <c r="B45" s="1" t="s">
        <v>76</v>
      </c>
      <c r="C45" s="1" t="s">
        <v>77</v>
      </c>
      <c r="D45" t="s">
        <v>117</v>
      </c>
      <c r="E45" s="1" t="s">
        <v>102</v>
      </c>
      <c r="F45" s="1" t="s">
        <v>80</v>
      </c>
      <c r="G45" s="1" t="s">
        <v>9</v>
      </c>
      <c r="H45" s="1" t="s">
        <v>81</v>
      </c>
      <c r="I45" s="1">
        <v>15</v>
      </c>
      <c r="J45" s="1">
        <v>0.89</v>
      </c>
      <c r="K45" s="1" t="s">
        <v>1</v>
      </c>
      <c r="L45" s="1">
        <f t="shared" si="6"/>
        <v>14.11</v>
      </c>
      <c r="M45" s="11">
        <f t="shared" si="1"/>
        <v>14.11</v>
      </c>
      <c r="N45" s="27">
        <f t="shared" si="2"/>
        <v>8.561997111615431</v>
      </c>
      <c r="O45" s="28">
        <f t="shared" si="3"/>
        <v>10.816884670930472</v>
      </c>
    </row>
    <row r="46" ht="12.75"/>
    <row r="47" spans="3:15" ht="13.5" thickBot="1">
      <c r="C47" s="1" t="s">
        <v>15</v>
      </c>
      <c r="D47">
        <f>COUNTA(D14:D45)</f>
        <v>32</v>
      </c>
      <c r="L47" s="3" t="s">
        <v>15</v>
      </c>
      <c r="M47" s="12">
        <f>SUM(M14:M46)</f>
        <v>681.3413039277102</v>
      </c>
      <c r="N47" s="29">
        <f>SUM(N14:N45)</f>
        <v>413.44027471675037</v>
      </c>
      <c r="O47" s="30">
        <f>SUM(O14:O45)</f>
        <v>522.3239054661537</v>
      </c>
    </row>
    <row r="48" ht="13.5" thickTop="1"/>
  </sheetData>
  <mergeCells count="1">
    <mergeCell ref="E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Keith Jordan</cp:lastModifiedBy>
  <dcterms:created xsi:type="dcterms:W3CDTF">1996-10-14T23:33:28Z</dcterms:created>
  <dcterms:modified xsi:type="dcterms:W3CDTF">2008-11-03T18:18:27Z</dcterms:modified>
  <cp:category/>
  <cp:version/>
  <cp:contentType/>
  <cp:contentStatus/>
</cp:coreProperties>
</file>